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ates" sheetId="2" state="visible" r:id="rId2"/>
    <sheet xmlns:r="http://schemas.openxmlformats.org/officeDocument/2006/relationships" name="Allocation Rows" sheetId="3" state="visible" r:id="rId3"/>
    <sheet xmlns:r="http://schemas.openxmlformats.org/officeDocument/2006/relationships" name="Monthly Charge" sheetId="4" state="visible" r:id="rId4"/>
    <sheet xmlns:r="http://schemas.openxmlformats.org/officeDocument/2006/relationships" name="100 Percent Check" sheetId="5" state="visible" r:id="rId5"/>
    <sheet xmlns:r="http://schemas.openxmlformats.org/officeDocument/2006/relationships" name="Award Reference" sheetId="6" state="visible" r:id="rId6"/>
    <sheet xmlns:r="http://schemas.openxmlformats.org/officeDocument/2006/relationships" name="Change Log" sheetId="7" state="visible" r:id="rId7"/>
  </sheets>
  <definedNames>
    <definedName name="_xlnm.Print_Titles" localSheetId="1">'Rates'!$5:$5</definedName>
    <definedName name="_xlnm.Print_Titles" localSheetId="2">'Allocation Rows'!$5:$5</definedName>
    <definedName name="_xlnm.Print_Titles" localSheetId="3">'Monthly Charge'!$6:$6</definedName>
    <definedName name="_xlnm.Print_Titles" localSheetId="4">'100 Percent Check'!$5:$5</definedName>
    <definedName name="_xlnm.Print_Titles" localSheetId="5">'Award Reference'!$5:$5</definedName>
    <definedName name="_xlnm.Print_Titles" localSheetId="6">'Change Log'!$5:$5</definedName>
  </definedNames>
  <calcPr calcId="124519" fullCalcOnLoad="1"/>
</workbook>
</file>

<file path=xl/styles.xml><?xml version="1.0" encoding="utf-8"?>
<styleSheet xmlns="http://schemas.openxmlformats.org/spreadsheetml/2006/main">
  <numFmts count="3">
    <numFmt numFmtId="164" formatCode="yyyy-mm-dd"/>
    <numFmt numFmtId="165" formatCode="$#,##0.00"/>
    <numFmt numFmtId="166" formatCode="$#,##0"/>
  </numFmts>
  <fonts count="12">
    <font>
      <name val="Calibri"/>
      <family val="2"/>
      <color theme="1"/>
      <sz val="11"/>
      <scheme val="minor"/>
    </font>
    <font>
      <b val="1"/>
      <color rgb="001F3556"/>
      <sz val="14"/>
    </font>
    <font>
      <i val="1"/>
      <color rgb="0044546A"/>
      <sz val="10"/>
    </font>
    <font>
      <sz val="10"/>
    </font>
    <font>
      <b val="1"/>
      <color rgb="001F3556"/>
      <sz val="11"/>
    </font>
    <font>
      <b val="1"/>
      <color rgb="001F3556"/>
      <sz val="10"/>
    </font>
    <font>
      <i val="1"/>
      <color rgb="007F6000"/>
      <sz val="9"/>
    </font>
    <font>
      <b val="1"/>
      <color rgb="00FFFFFF"/>
      <sz val="10"/>
    </font>
    <font>
      <i val="1"/>
      <color rgb="0044546A"/>
      <sz val="9"/>
    </font>
    <font>
      <b val="1"/>
      <color rgb="001F3556"/>
      <sz val="9"/>
    </font>
    <font>
      <b val="1"/>
      <sz val="10"/>
    </font>
    <font>
      <b val="1"/>
    </font>
  </fonts>
  <fills count="5">
    <fill>
      <patternFill/>
    </fill>
    <fill>
      <patternFill patternType="gray125"/>
    </fill>
    <fill>
      <patternFill patternType="solid">
        <fgColor rgb="001F3556"/>
      </patternFill>
    </fill>
    <fill>
      <patternFill patternType="solid">
        <fgColor rgb="00FFF2CC"/>
      </patternFill>
    </fill>
    <fill>
      <patternFill patternType="solid">
        <fgColor rgb="00EDED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1" fillId="0" borderId="0" pivotButton="0" quotePrefix="0" xfId="0"/>
    <xf numFmtId="0" fontId="2" fillId="0" borderId="0" pivotButton="0" quotePrefix="0" xfId="0"/>
    <xf numFmtId="0" fontId="6" fillId="0" borderId="0" pivotButton="0" quotePrefix="0" xfId="0"/>
    <xf numFmtId="0" fontId="7" fillId="2" borderId="1" applyAlignment="1" pivotButton="0" quotePrefix="0" xfId="0">
      <alignment vertical="center" wrapText="1"/>
    </xf>
    <xf numFmtId="0" fontId="0" fillId="3" borderId="1" applyAlignment="1" pivotButton="0" quotePrefix="0" xfId="0">
      <alignment vertical="top"/>
    </xf>
    <xf numFmtId="3" fontId="0" fillId="3" borderId="1" applyAlignment="1" pivotButton="0" quotePrefix="0" xfId="0">
      <alignment vertical="top"/>
    </xf>
    <xf numFmtId="9" fontId="0" fillId="3" borderId="1" applyAlignment="1" pivotButton="0" quotePrefix="0" xfId="0">
      <alignment vertical="top"/>
    </xf>
    <xf numFmtId="4" fontId="0" fillId="4" borderId="1" applyAlignment="1" pivotButton="0" quotePrefix="0" xfId="0">
      <alignment vertical="top"/>
    </xf>
    <xf numFmtId="0" fontId="0" fillId="3" borderId="1" applyAlignment="1" pivotButton="0" quotePrefix="0" xfId="0">
      <alignment vertical="top" wrapText="1"/>
    </xf>
    <xf numFmtId="0" fontId="8" fillId="0" borderId="0" pivotButton="0" quotePrefix="0" xfId="0"/>
    <xf numFmtId="0" fontId="9" fillId="0" borderId="0" pivotButton="0" quotePrefix="0" xfId="0"/>
    <xf numFmtId="0" fontId="0" fillId="4" borderId="1" applyAlignment="1" pivotButton="0" quotePrefix="0" xfId="0">
      <alignment vertical="top"/>
    </xf>
    <xf numFmtId="164" fontId="0" fillId="3" borderId="1" applyAlignment="1" pivotButton="0" quotePrefix="0" xfId="0">
      <alignment vertical="top"/>
    </xf>
    <xf numFmtId="0" fontId="10" fillId="0" borderId="0" pivotButton="0" quotePrefix="0" xfId="0"/>
    <xf numFmtId="164" fontId="0" fillId="3" borderId="1" pivotButton="0" quotePrefix="0" xfId="0"/>
    <xf numFmtId="164" fontId="0" fillId="4" borderId="1" pivotButton="0" quotePrefix="0" xfId="0"/>
    <xf numFmtId="9" fontId="0" fillId="4" borderId="1" applyAlignment="1" pivotButton="0" quotePrefix="0" xfId="0">
      <alignment vertical="top"/>
    </xf>
    <xf numFmtId="0" fontId="5" fillId="0" borderId="0" pivotButton="0" quotePrefix="0" xfId="0"/>
    <xf numFmtId="4" fontId="11" fillId="4" borderId="1" pivotButton="0" quotePrefix="0" xfId="0"/>
    <xf numFmtId="0" fontId="4" fillId="0" borderId="0" pivotButton="0" quotePrefix="0" xfId="0"/>
    <xf numFmtId="0" fontId="11" fillId="0" borderId="0" pivotButton="0" quotePrefix="0" xfId="0"/>
    <xf numFmtId="0" fontId="11" fillId="0" borderId="1" pivotButton="0" quotePrefix="0" xfId="0"/>
    <xf numFmtId="0" fontId="0" fillId="4" borderId="1" applyAlignment="1" pivotButton="0" quotePrefix="0" xfId="0">
      <alignment vertical="top" wrapText="1"/>
    </xf>
    <xf numFmtId="0" fontId="11" fillId="4" borderId="1" applyAlignment="1" pivotButton="0" quotePrefix="0" xfId="0">
      <alignment vertical="top" wrapText="1"/>
    </xf>
    <xf numFmtId="166" fontId="0" fillId="3" borderId="1" applyAlignment="1" pivotButton="0" quotePrefix="0" xfId="0">
      <alignment vertical="top"/>
    </xf>
    <xf numFmtId="165" fontId="0" fillId="4" borderId="1" applyAlignment="1" pivotButton="0" quotePrefix="0" xfId="0">
      <alignment vertical="top"/>
    </xf>
    <xf numFmtId="165" fontId="11" fillId="4" borderId="1" pivotButton="0" quotePrefix="0" xfId="0"/>
    <xf numFmtId="10" fontId="0" fillId="4" borderId="1" applyAlignment="1" pivotButton="0" quotePrefix="0" xfId="0">
      <alignment vertical="top"/>
    </xf>
    <xf numFmtId="0" fontId="8" fillId="0" borderId="0" applyAlignment="1" pivotButton="0" quotePrefix="0" xfId="0">
      <alignment vertical="top" wrapText="1"/>
    </xf>
    <xf numFmtId="164" fontId="0" fillId="3" borderId="1" applyAlignment="1" pivotButton="0" quotePrefix="0" xfId="0">
      <alignment vertical="top" wrapText="1"/>
    </xf>
  </cellXfs>
  <cellStyles count="1">
    <cellStyle name="Normal" xfId="0" builtinId="0" hidden="0"/>
  </cellStyles>
  <dxfs count="3">
    <dxf>
      <font>
        <b val="1"/>
        <color rgb="00006100"/>
      </font>
      <fill>
        <patternFill patternType="solid">
          <fgColor rgb="00C6EFCE"/>
        </patternFill>
      </fill>
    </dxf>
    <dxf>
      <font>
        <b val="1"/>
        <color rgb="009C6500"/>
      </font>
      <fill>
        <patternFill patternType="solid">
          <fgColor rgb="00FFEB9C"/>
        </patternFill>
      </fill>
    </dxf>
    <dxf>
      <font>
        <b val="1"/>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62"/>
  <sheetViews>
    <sheetView showGridLines="0" workbookViewId="0">
      <pane ySplit="3" topLeftCell="A4" activePane="bottomLeft" state="frozen"/>
      <selection pane="bottomLeft" activeCell="A1" sqref="A1"/>
    </sheetView>
  </sheetViews>
  <sheetFormatPr baseColWidth="8" defaultRowHeight="15"/>
  <cols>
    <col width="118" customWidth="1" min="1" max="1"/>
  </cols>
  <sheetData>
    <row r="1">
      <c r="A1" s="1" t="inlineStr">
        <is>
          <t>Payroll Allocation Template for Multiple Grants</t>
        </is>
      </c>
    </row>
    <row r="2">
      <c r="A2" s="2" t="inlineStr">
        <is>
          <t>An effective-dated allocation workbook that splits each employee's pay across awards and proves the split totals 100 percent.</t>
        </is>
      </c>
    </row>
    <row r="3">
      <c r="A3" s="3" t="n"/>
    </row>
    <row r="4">
      <c r="A4" s="4" t="inlineStr">
        <is>
          <t>What is in this workbook</t>
        </is>
      </c>
    </row>
    <row r="5">
      <c r="A5" s="3" t="inlineStr">
        <is>
          <t>Rates. One row per employee: annual salary, fringe rate, and the monthly figures the charge tab reads. This is the only place a pay figure is entered.</t>
        </is>
      </c>
    </row>
    <row r="6" ht="30" customHeight="1">
      <c r="A6" s="3" t="inlineStr">
        <is>
          <t>Allocation Rows. The heart of the file. One dated row per employee, per cost objective. A row names the employee, the grant or cost objective, the percentage of pay charged, the effective start and end dates, the approver and the approval date.</t>
        </is>
      </c>
    </row>
    <row r="7" ht="30" customHeight="1">
      <c r="A7" s="3" t="inlineStr">
        <is>
          <t>Monthly Charge. Set a period at the top and this tab computes, for every allocation row in force, the salary and fringe charged to each award. The award block at the bottom sums the same figures by award ID, splits out cost share so it is never billed, and ties back to the row total.</t>
        </is>
      </c>
    </row>
    <row r="8" ht="30" customHeight="1">
      <c r="A8" s="3" t="inlineStr">
        <is>
          <t>100 Percent Check. Formulas only. It sums each employee's percentages for the chosen period and flags any total that is not 100 percent, plus six workbook-level checks on approvers, approval dates, effective dates, employee records and the period totals.</t>
        </is>
      </c>
    </row>
    <row r="9">
      <c r="A9" s="3" t="inlineStr">
        <is>
          <t>Award Reference. Award IDs, funders, Assistance Listing numbers and period dates, so the allocation rows point at a record rather than at a memory.</t>
        </is>
      </c>
    </row>
    <row r="10" ht="30" customHeight="1">
      <c r="A10" s="3" t="inlineStr">
        <is>
          <t>Change Log. Date, editor, row changed, old and new value, reason, approver. Unless your spreadsheet tool keeps an edit history, the file cannot tell you who changed a cell, so this tab is the compensating control.</t>
        </is>
      </c>
    </row>
    <row r="11">
      <c r="A11" s="3" t="n"/>
    </row>
    <row r="12">
      <c r="A12" s="4" t="inlineStr">
        <is>
          <t>How to use it</t>
        </is>
      </c>
    </row>
    <row r="13" ht="30" customHeight="1">
      <c r="A13" s="3" t="inlineStr">
        <is>
          <t>1. Open the Rates tab and replace the example employees with your own. Enter annual salary and a fringe rate as a percentage. The three monthly columns are formulas.</t>
        </is>
      </c>
    </row>
    <row r="14" ht="30" customHeight="1">
      <c r="A14" s="3" t="inlineStr">
        <is>
          <t>2. On Allocation Rows, enter one row per employee, per cost objective, per effective period. Give every row an effective from date, an effective to date, an approver role and an approval date. Percentages are entered in the shaded column and nowhere else.</t>
        </is>
      </c>
    </row>
    <row r="15" ht="30" customHeight="1">
      <c r="A15" s="3" t="inlineStr">
        <is>
          <t>3. Set the period on the Monthly Charge tab. Enter the first day of the pay period in the Period start cell. The Period end cell is a formula that returns the last day of that month; overwrite it if your pay periods are not calendar months.</t>
        </is>
      </c>
    </row>
    <row r="16">
      <c r="A16" s="3" t="inlineStr">
        <is>
          <t>4. Read the 100 Percent Check tab before you export payroll. Every employee with rows in force must read PASS. Fix the rows, not the check.</t>
        </is>
      </c>
    </row>
    <row r="17">
      <c r="A17" s="3" t="inlineStr">
        <is>
          <t>5. Record the change on the Change Log tab, then run the payroll export.</t>
        </is>
      </c>
    </row>
    <row r="18">
      <c r="A18" s="3" t="n"/>
    </row>
    <row r="19">
      <c r="A19" s="4" t="inlineStr">
        <is>
          <t>The rule that makes this a control, not a list</t>
        </is>
      </c>
    </row>
    <row r="20" ht="45" customHeight="1">
      <c r="A20" s="3" t="inlineStr">
        <is>
          <t>2 CFR 200.430(g)(1)(iii) requires payroll records to reasonably reflect the total activity for which the employee is compensated, not exceeding 100 percent of compensated activities (eCFR, current as of September 2026). The check runs per employee and per pay period, which is why the check tab reads a period rather than the whole year.</t>
        </is>
      </c>
    </row>
    <row r="21" ht="45" customHeight="1">
      <c r="A21" s="3" t="inlineStr">
        <is>
          <t>A total above 100 percent charges more hours than the person has. A total below 100 percent leaves part of the pay on no cost objective, so the awards are undercharged and the payroll register stops matching the general ledger. Both failures are silent until someone adds the column, which is what this workbook does for you.</t>
        </is>
      </c>
    </row>
    <row r="22">
      <c r="A22" s="3" t="n"/>
    </row>
    <row r="23">
      <c r="A23" s="4" t="inlineStr">
        <is>
          <t>Why the rows are dated instead of edited</t>
        </is>
      </c>
    </row>
    <row r="24" ht="60" customHeight="1">
      <c r="A24" s="3" t="inlineStr">
        <is>
          <t>2 CFR 200.430(g)(1) requires that charges to Federal awards for salaries and wages be based on records that accurately reflect the work performed (eCFR, current as of September 2026). Awards do not start and stop on your internal calendar, so a split that is true today was not true in February. Close the row that no longer applies with an end date and open a new row beside it. Never overwrite a percentage in place.</t>
        </is>
      </c>
    </row>
    <row r="25" ht="75" customHeight="1">
      <c r="A25" s="3" t="inlineStr">
        <is>
          <t>2 CFR 200.430(g)(1)(vii) states that budget estimates alone do not qualify as support for charges to Federal awards, though they may be used for interim accounting purposes (eCFR, current as of September 2026). 2 CFR 200.430(g)(1)(vii)(C) then requires internal controls that include processes to perform periodic after-the-fact reviews of interim charges made on budget estimates, with all necessary adjustments made so that the final amount charged is accurate, allowable, and properly allocated. The dated rows are what a reviewer reads during that review.</t>
        </is>
      </c>
    </row>
    <row r="26">
      <c r="A26" s="3" t="n"/>
    </row>
    <row r="27">
      <c r="A27" s="4" t="inlineStr">
        <is>
          <t>Why a percentage column is allowed at all</t>
        </is>
      </c>
    </row>
    <row r="28" ht="45" customHeight="1">
      <c r="A28" s="3" t="inlineStr">
        <is>
          <t>2 CFR 200.430(g)(1)(viii) permits percentage records: records may reflect categories of activities expressed as a percentage distribution of total activities (eCFR, current as of September 2026). Hours are one way to record work. Percentages are another, and they are the reason a table of splits is a valid record rather than a summary of one.</t>
        </is>
      </c>
    </row>
    <row r="29" ht="60" customHeight="1">
      <c r="A29" s="3" t="inlineStr">
        <is>
          <t>One exception sits on top of that permission. For nonexempt employees, 2 CFR 200.430(g)(3) requires charges to be supported by records indicating the total number of hours worked each day under the Fair Labor Standards Act at 29 CFR part 516 (eCFR, current as of September 2026). The Rates tab carries a nonexempt flag for that reason: the percentage rows still apply, but the daily hours have to come from the timekeeping system as well.</t>
        </is>
      </c>
    </row>
    <row r="30">
      <c r="A30" s="3" t="n"/>
    </row>
    <row r="31">
      <c r="A31" s="4" t="inlineStr">
        <is>
          <t>When an employee splits across more than one thing</t>
        </is>
      </c>
    </row>
    <row r="32" ht="60" customHeight="1">
      <c r="A32" s="3" t="inlineStr">
        <is>
          <t>2 CFR 200.430(g)(1)(vi) requires records to support the distribution of an employee's salary or wages among specific activities or cost objectives when the employee works on more than one Federal award, a Federal award and a non-Federal award, an indirect cost activity and a direct cost activity, two or more indirect activities allocated using different allocation bases, or an unallowable activity and a direct or indirect cost activity (eCFR, current as of September 2026).</t>
        </is>
      </c>
    </row>
    <row r="33" ht="30" customHeight="1">
      <c r="A33" s="3" t="inlineStr">
        <is>
          <t>All of those mixtures belong in the same 100 percent. The example rows show three of them: two Federal awards on one person, a Federal award beside unrestricted time, and an indirect cost pool beside direct award work.</t>
        </is>
      </c>
    </row>
    <row r="34">
      <c r="A34" s="3" t="n"/>
    </row>
    <row r="35">
      <c r="A35" s="4" t="inlineStr">
        <is>
          <t>Cost objective, in the regulation's words</t>
        </is>
      </c>
    </row>
    <row r="36" ht="60" customHeight="1">
      <c r="A36" s="3" t="inlineStr">
        <is>
          <t>2 CFR 200.1 defines a cost objective as a program, function, activity, award, organizational subdivision, contract, or work unit for which cost data are desired and for which provision is made to accumulate and measure the cost of processes, products, jobs, and capital projects (eCFR, current as of September 2026). The Grant or cost objective column names it. The Award ID column is what the charge tab groups on, so keep the IDs stable.</t>
        </is>
      </c>
    </row>
    <row r="37">
      <c r="A37" s="3" t="n"/>
    </row>
    <row r="38">
      <c r="A38" s="4" t="inlineStr">
        <is>
          <t>Fringe</t>
        </is>
      </c>
    </row>
    <row r="39" ht="60" customHeight="1">
      <c r="A39" s="3" t="inlineStr">
        <is>
          <t>The Rates tab applies one fringe rate per employee and the Monthly Charge tab carries salary and fringe as separate columns, because they are separately reportable. 2 CFR 200.431(c) requires fringe benefits to be allocated to Federal awards and all other activities in a manner consistent with the pattern of benefits attributable to the individuals or groups of employees whose salaries and wages are chargeable to those awards and activities (eCFR, current as of September 2026).</t>
        </is>
      </c>
    </row>
    <row r="40" ht="60" customHeight="1">
      <c r="A40" s="3" t="inlineStr">
        <is>
          <t>2 CFR 200.431(d) gives two permitted methods: assigning benefits by identifying specific benefits to specific individual employees, or allocating them based on entity-wide salaries and wages of the employees receiving the benefits (eCFR, current as of September 2026). A per-employee rate on the Rates tab supports either. If your groups differ materially, use a different rate per group rather than one blended rate.</t>
        </is>
      </c>
    </row>
    <row r="41">
      <c r="A41" s="3" t="n"/>
    </row>
    <row r="42">
      <c r="A42" s="4" t="inlineStr">
        <is>
          <t>Cost share</t>
        </is>
      </c>
    </row>
    <row r="43" ht="60" customHeight="1">
      <c r="A43" s="3" t="inlineStr">
        <is>
          <t>The Charge basis column marks a row as Reimbursed or Cost share. Both are recorded the same way here on purpose. 2 CFR 200.430(g)(4) requires that salaries and wages used in meeting cost sharing requirements be supported in the same manner as salaries and wages claimed for reimbursement from Federal awards (eCFR, current as of September 2026). The award block on the Monthly Charge tab shows cost share in its own column and leaves it out of the total to bill.</t>
        </is>
      </c>
    </row>
    <row r="44">
      <c r="A44" s="3" t="n"/>
    </row>
    <row r="45">
      <c r="A45" s="4" t="inlineStr">
        <is>
          <t>What the workbook cannot do</t>
        </is>
      </c>
    </row>
    <row r="46" ht="75" customHeight="1">
      <c r="A46" s="3" t="inlineStr">
        <is>
          <t>It cannot send anyone a reminder; the reminder appears only when someone opens the file. Unless your spreadsheet tool keeps an edit history, it also shows no record of who changed a cell, which is why the Change Log tab exists and why every row carries an approver and an approval date. 2 CFR 200.302(b)(3) requires maintaining records that sufficiently identify the amount, source, and expenditure of Federal funds for Federal awards, and states that all records must be supported by source documentation (eCFR, current as of September 2026). An allocation row with no approver and no date is thin support for a salary charge.</t>
        </is>
      </c>
    </row>
    <row r="47" ht="30" customHeight="1">
      <c r="A47" s="3" t="inlineStr">
        <is>
          <t>Where the records fall short, the government can ask for more. 2 CFR 200.430(g)(8) states that the Federal Government may require personnel activity reports, including prescribed certifications, or equivalent documentation (eCFR, current as of September 2026).</t>
        </is>
      </c>
    </row>
    <row r="48">
      <c r="A48" s="3" t="n"/>
    </row>
    <row r="49">
      <c r="A49" s="4" t="inlineStr">
        <is>
          <t>One thing this file will not help you do</t>
        </is>
      </c>
    </row>
    <row r="50" ht="60" customHeight="1">
      <c r="A50" s="3" t="inlineStr">
        <is>
          <t>2 CFR 200.405(c) provides that a cost allocable to a particular Federal award may not be charged to other Federal awards, for example to overcome fund deficiencies or to avoid restrictions imposed by Federal statutes, regulations, or the terms and conditions of the Federal awards (eCFR, current as of September 2026). Moving a percentage to the award that still has budget left, when the work did not move, is exactly the charge this rule bars.</t>
        </is>
      </c>
    </row>
    <row r="51">
      <c r="A51" s="3" t="n"/>
    </row>
    <row r="52">
      <c r="A52" s="4" t="inlineStr">
        <is>
          <t>Cell colors</t>
        </is>
      </c>
    </row>
    <row r="53" ht="30" customHeight="1">
      <c r="A53" s="3" t="inlineStr">
        <is>
          <t>Shaded cream cells are inputs. Gray cells are formulas. Do not type into a gray cell; if you overwrite one, that row stops recalculating and the check on the next tab goes quiet instead of going red.</t>
        </is>
      </c>
    </row>
    <row r="54">
      <c r="A54" s="3" t="n"/>
    </row>
    <row r="55">
      <c r="A55" s="4" t="inlineStr">
        <is>
          <t>The example figures</t>
        </is>
      </c>
    </row>
    <row r="56" ht="60" customHeight="1">
      <c r="A56" s="3" t="inlineStr">
        <is>
          <t>Illustrative figures, not data from a real organization. Four composite employees split across two Federal awards, one state award, an unrestricted cost objective and an indirect cost pool, on a calendar year. Staff A changes split on April 1, which is the case the dated rows exist for: the closed row stays in the file so a reviewer can see what applied in February without asking anyone to remember it. Delete the example rows once your own are in.</t>
        </is>
      </c>
    </row>
    <row r="57">
      <c r="A57" s="3" t="n"/>
    </row>
    <row r="58">
      <c r="A58" s="4" t="inlineStr">
        <is>
          <t>Citations</t>
        </is>
      </c>
    </row>
    <row r="59" ht="60" customHeight="1">
      <c r="A59" s="3" t="inlineStr">
        <is>
          <t>All regulation text above is quoted from the eCFR as current in September 2026: 2 CFR 200.1, 200.302(b)(3), 200.405(c), 200.430(g)(1), (g)(1)(iii), (g)(1)(vi), (g)(1)(vii), (g)(1)(vii)(C), (g)(1)(viii), (g)(3), (g)(4), (g)(8), 200.431(c) and 200.431(d). Note the paragraph letter: paragraph (i) of 2 CFR 200.430 is headed Institutions of Higher Education and applies only to those institutions, so a nonprofit, public agency or research organization answers to paragraph (g).</t>
        </is>
      </c>
    </row>
    <row r="60">
      <c r="A60" s="3" t="n"/>
    </row>
    <row r="61">
      <c r="A61" s="3" t="inlineStr">
        <is>
          <t>Free to use, copy and share. No attribution required, though a link is always welcome.</t>
        </is>
      </c>
    </row>
    <row r="62">
      <c r="A62" s="5" t="inlineStr">
        <is>
          <t>Source: https://www.grantcue.com/blog/payroll-allocation-template-multiple-grants | GrantCue</t>
        </is>
      </c>
    </row>
  </sheetData>
  <pageMargins left="0.5" right="0.5" top="0.6" bottom="0.7" header="0.3" footer="0.3"/>
  <pageSetup orientation="portrait" paperSize="1" fitToHeight="0" fitToWidth="1"/>
  <headerFooter>
    <oddHeader/>
    <oddFooter>&amp;L&amp;8 Source: https://www.grantcue.com/blog/payroll-allocation-template-multiple-grants | GrantCue&amp;R&amp;8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8"/>
  <sheetViews>
    <sheetView workbookViewId="0">
      <pane ySplit="5" topLeftCell="A6" activePane="bottomLeft" state="frozen"/>
      <selection pane="bottomLeft" activeCell="A1" sqref="A1"/>
    </sheetView>
  </sheetViews>
  <sheetFormatPr baseColWidth="8" defaultRowHeight="15"/>
  <cols>
    <col width="13" customWidth="1" min="1" max="1"/>
    <col width="16" customWidth="1" min="2" max="2"/>
    <col width="26" customWidth="1" min="3" max="3"/>
    <col width="14" customWidth="1" min="4" max="4"/>
    <col width="11" customWidth="1" min="5" max="5"/>
    <col width="14" customWidth="1" min="6" max="6"/>
    <col width="14" customWidth="1" min="7" max="7"/>
    <col width="20" customWidth="1" min="8" max="8"/>
    <col width="15" customWidth="1" min="9" max="9"/>
    <col width="44" customWidth="1" min="10" max="10"/>
  </cols>
  <sheetData>
    <row r="1">
      <c r="A1" s="6" t="inlineStr">
        <is>
          <t>Rates: salary and fringe by employee</t>
        </is>
      </c>
    </row>
    <row r="2">
      <c r="A2" s="7" t="inlineStr">
        <is>
          <t>Enter each employee once. The allocation and charge tabs read this tab, so a pay change is made here and nowhere else.</t>
        </is>
      </c>
    </row>
    <row r="3">
      <c r="A3" s="8" t="inlineStr">
        <is>
          <t>Illustrative figures, not data from a real organization.</t>
        </is>
      </c>
    </row>
    <row r="4"/>
    <row r="5" ht="30" customHeight="1">
      <c r="A5" s="9" t="inlineStr">
        <is>
          <t>Employee ID</t>
        </is>
      </c>
      <c r="B5" s="9" t="inlineStr">
        <is>
          <t>Employee</t>
        </is>
      </c>
      <c r="C5" s="9" t="inlineStr">
        <is>
          <t>Position</t>
        </is>
      </c>
      <c r="D5" s="9" t="inlineStr">
        <is>
          <t>Annual salary</t>
        </is>
      </c>
      <c r="E5" s="9" t="inlineStr">
        <is>
          <t>Fringe rate</t>
        </is>
      </c>
      <c r="F5" s="9" t="inlineStr">
        <is>
          <t>Monthly salary</t>
        </is>
      </c>
      <c r="G5" s="9" t="inlineStr">
        <is>
          <t>Monthly fringe</t>
        </is>
      </c>
      <c r="H5" s="9" t="inlineStr">
        <is>
          <t>Monthly salary plus fringe</t>
        </is>
      </c>
      <c r="I5" s="9" t="inlineStr">
        <is>
          <t>Nonexempt (FLSA)</t>
        </is>
      </c>
      <c r="J5" s="9" t="inlineStr">
        <is>
          <t>Notes</t>
        </is>
      </c>
    </row>
    <row r="6">
      <c r="A6" s="10" t="inlineStr">
        <is>
          <t>EMP-001</t>
        </is>
      </c>
      <c r="B6" s="10" t="inlineStr">
        <is>
          <t>Staff A</t>
        </is>
      </c>
      <c r="C6" s="10" t="inlineStr">
        <is>
          <t>Program Director</t>
        </is>
      </c>
      <c r="D6" s="30" t="n">
        <v>78000</v>
      </c>
      <c r="E6" s="12" t="n">
        <v>0.27</v>
      </c>
      <c r="F6" s="31">
        <f>IF($D6="","",$D6/12)</f>
        <v/>
      </c>
      <c r="G6" s="31">
        <f>IF($F6="","",$F6*$E6)</f>
        <v/>
      </c>
      <c r="H6" s="31">
        <f>IF($F6="","",$F6+$G6)</f>
        <v/>
      </c>
      <c r="I6" s="10" t="inlineStr">
        <is>
          <t>No</t>
        </is>
      </c>
      <c r="J6" s="14" t="inlineStr">
        <is>
          <t>Splits across two Federal awards and unrestricted time</t>
        </is>
      </c>
    </row>
    <row r="7">
      <c r="A7" s="10" t="inlineStr">
        <is>
          <t>EMP-002</t>
        </is>
      </c>
      <c r="B7" s="10" t="inlineStr">
        <is>
          <t>Staff B</t>
        </is>
      </c>
      <c r="C7" s="10" t="inlineStr">
        <is>
          <t>Case Manager</t>
        </is>
      </c>
      <c r="D7" s="30" t="n">
        <v>52000</v>
      </c>
      <c r="E7" s="12" t="n">
        <v>0.27</v>
      </c>
      <c r="F7" s="31">
        <f>IF($D7="","",$D7/12)</f>
        <v/>
      </c>
      <c r="G7" s="31">
        <f>IF($F7="","",$F7*$E7)</f>
        <v/>
      </c>
      <c r="H7" s="31">
        <f>IF($F7="","",$F7+$G7)</f>
        <v/>
      </c>
      <c r="I7" s="10" t="inlineStr">
        <is>
          <t>No</t>
        </is>
      </c>
      <c r="J7" s="14" t="inlineStr">
        <is>
          <t>Unrestricted share moves onto Award 2026-A in July</t>
        </is>
      </c>
    </row>
    <row r="8">
      <c r="A8" s="10" t="inlineStr">
        <is>
          <t>EMP-003</t>
        </is>
      </c>
      <c r="B8" s="10" t="inlineStr">
        <is>
          <t>Staff C</t>
        </is>
      </c>
      <c r="C8" s="10" t="inlineStr">
        <is>
          <t>Finance Associate</t>
        </is>
      </c>
      <c r="D8" s="30" t="n">
        <v>61000</v>
      </c>
      <c r="E8" s="12" t="n">
        <v>0.27</v>
      </c>
      <c r="F8" s="31">
        <f>IF($D8="","",$D8/12)</f>
        <v/>
      </c>
      <c r="G8" s="31">
        <f>IF($F8="","",$F8*$E8)</f>
        <v/>
      </c>
      <c r="H8" s="31">
        <f>IF($F8="","",$F8+$G8)</f>
        <v/>
      </c>
      <c r="I8" s="10" t="inlineStr">
        <is>
          <t>No</t>
        </is>
      </c>
      <c r="J8" s="14" t="inlineStr">
        <is>
          <t>Majority indirect, two direct awards</t>
        </is>
      </c>
    </row>
    <row r="9">
      <c r="A9" s="10" t="inlineStr">
        <is>
          <t>EMP-004</t>
        </is>
      </c>
      <c r="B9" s="10" t="inlineStr">
        <is>
          <t>Staff D</t>
        </is>
      </c>
      <c r="C9" s="10" t="inlineStr">
        <is>
          <t>Outreach Coordinator</t>
        </is>
      </c>
      <c r="D9" s="30" t="n">
        <v>44000</v>
      </c>
      <c r="E9" s="12" t="n">
        <v>0.27</v>
      </c>
      <c r="F9" s="31">
        <f>IF($D9="","",$D9/12)</f>
        <v/>
      </c>
      <c r="G9" s="31">
        <f>IF($F9="","",$F9*$E9)</f>
        <v/>
      </c>
      <c r="H9" s="31">
        <f>IF($F9="","",$F9+$G9)</f>
        <v/>
      </c>
      <c r="I9" s="10" t="inlineStr">
        <is>
          <t>Yes</t>
        </is>
      </c>
      <c r="J9" s="14" t="inlineStr">
        <is>
          <t>Nonexempt: daily hours also required under 2 CFR 200.430(g)(3)</t>
        </is>
      </c>
    </row>
    <row r="10">
      <c r="A10" s="10" t="n"/>
      <c r="B10" s="10" t="n"/>
      <c r="C10" s="10" t="n"/>
      <c r="D10" s="30" t="n"/>
      <c r="E10" s="12" t="n"/>
      <c r="F10" s="31">
        <f>IF($D10="","",$D10/12)</f>
        <v/>
      </c>
      <c r="G10" s="31">
        <f>IF($F10="","",$F10*$E10)</f>
        <v/>
      </c>
      <c r="H10" s="31">
        <f>IF($F10="","",$F10+$G10)</f>
        <v/>
      </c>
      <c r="I10" s="10" t="n"/>
      <c r="J10" s="14" t="n"/>
    </row>
    <row r="11">
      <c r="A11" s="10" t="n"/>
      <c r="B11" s="10" t="n"/>
      <c r="C11" s="10" t="n"/>
      <c r="D11" s="30" t="n"/>
      <c r="E11" s="12" t="n"/>
      <c r="F11" s="31">
        <f>IF($D11="","",$D11/12)</f>
        <v/>
      </c>
      <c r="G11" s="31">
        <f>IF($F11="","",$F11*$E11)</f>
        <v/>
      </c>
      <c r="H11" s="31">
        <f>IF($F11="","",$F11+$G11)</f>
        <v/>
      </c>
      <c r="I11" s="10" t="n"/>
      <c r="J11" s="14" t="n"/>
    </row>
    <row r="12">
      <c r="A12" s="10" t="n"/>
      <c r="B12" s="10" t="n"/>
      <c r="C12" s="10" t="n"/>
      <c r="D12" s="30" t="n"/>
      <c r="E12" s="12" t="n"/>
      <c r="F12" s="31">
        <f>IF($D12="","",$D12/12)</f>
        <v/>
      </c>
      <c r="G12" s="31">
        <f>IF($F12="","",$F12*$E12)</f>
        <v/>
      </c>
      <c r="H12" s="31">
        <f>IF($F12="","",$F12+$G12)</f>
        <v/>
      </c>
      <c r="I12" s="10" t="n"/>
      <c r="J12" s="14" t="n"/>
    </row>
    <row r="13">
      <c r="A13" s="10" t="n"/>
      <c r="B13" s="10" t="n"/>
      <c r="C13" s="10" t="n"/>
      <c r="D13" s="30" t="n"/>
      <c r="E13" s="12" t="n"/>
      <c r="F13" s="31">
        <f>IF($D13="","",$D13/12)</f>
        <v/>
      </c>
      <c r="G13" s="31">
        <f>IF($F13="","",$F13*$E13)</f>
        <v/>
      </c>
      <c r="H13" s="31">
        <f>IF($F13="","",$F13+$G13)</f>
        <v/>
      </c>
      <c r="I13" s="10" t="n"/>
      <c r="J13" s="14" t="n"/>
    </row>
    <row r="14">
      <c r="A14" s="10" t="n"/>
      <c r="B14" s="10" t="n"/>
      <c r="C14" s="10" t="n"/>
      <c r="D14" s="30" t="n"/>
      <c r="E14" s="12" t="n"/>
      <c r="F14" s="31">
        <f>IF($D14="","",$D14/12)</f>
        <v/>
      </c>
      <c r="G14" s="31">
        <f>IF($F14="","",$F14*$E14)</f>
        <v/>
      </c>
      <c r="H14" s="31">
        <f>IF($F14="","",$F14+$G14)</f>
        <v/>
      </c>
      <c r="I14" s="10" t="n"/>
      <c r="J14" s="14" t="n"/>
    </row>
    <row r="15">
      <c r="A15" s="10" t="n"/>
      <c r="B15" s="10" t="n"/>
      <c r="C15" s="10" t="n"/>
      <c r="D15" s="30" t="n"/>
      <c r="E15" s="12" t="n"/>
      <c r="F15" s="31">
        <f>IF($D15="","",$D15/12)</f>
        <v/>
      </c>
      <c r="G15" s="31">
        <f>IF($F15="","",$F15*$E15)</f>
        <v/>
      </c>
      <c r="H15" s="31">
        <f>IF($F15="","",$F15+$G15)</f>
        <v/>
      </c>
      <c r="I15" s="10" t="n"/>
      <c r="J15" s="14" t="n"/>
    </row>
    <row r="16">
      <c r="A16" s="10" t="n"/>
      <c r="B16" s="10" t="n"/>
      <c r="C16" s="10" t="n"/>
      <c r="D16" s="30" t="n"/>
      <c r="E16" s="12" t="n"/>
      <c r="F16" s="31">
        <f>IF($D16="","",$D16/12)</f>
        <v/>
      </c>
      <c r="G16" s="31">
        <f>IF($F16="","",$F16*$E16)</f>
        <v/>
      </c>
      <c r="H16" s="31">
        <f>IF($F16="","",$F16+$G16)</f>
        <v/>
      </c>
      <c r="I16" s="10" t="n"/>
      <c r="J16" s="14" t="n"/>
    </row>
    <row r="17">
      <c r="A17" s="10" t="n"/>
      <c r="B17" s="10" t="n"/>
      <c r="C17" s="10" t="n"/>
      <c r="D17" s="30" t="n"/>
      <c r="E17" s="12" t="n"/>
      <c r="F17" s="31">
        <f>IF($D17="","",$D17/12)</f>
        <v/>
      </c>
      <c r="G17" s="31">
        <f>IF($F17="","",$F17*$E17)</f>
        <v/>
      </c>
      <c r="H17" s="31">
        <f>IF($F17="","",$F17+$G17)</f>
        <v/>
      </c>
      <c r="I17" s="10" t="n"/>
      <c r="J17" s="14" t="n"/>
    </row>
    <row r="18">
      <c r="A18" s="10" t="n"/>
      <c r="B18" s="10" t="n"/>
      <c r="C18" s="10" t="n"/>
      <c r="D18" s="30" t="n"/>
      <c r="E18" s="12" t="n"/>
      <c r="F18" s="31">
        <f>IF($D18="","",$D18/12)</f>
        <v/>
      </c>
      <c r="G18" s="31">
        <f>IF($F18="","",$F18*$E18)</f>
        <v/>
      </c>
      <c r="H18" s="31">
        <f>IF($F18="","",$F18+$G18)</f>
        <v/>
      </c>
      <c r="I18" s="10" t="n"/>
      <c r="J18" s="14" t="n"/>
    </row>
    <row r="19">
      <c r="A19" s="10" t="n"/>
      <c r="B19" s="10" t="n"/>
      <c r="C19" s="10" t="n"/>
      <c r="D19" s="30" t="n"/>
      <c r="E19" s="12" t="n"/>
      <c r="F19" s="31">
        <f>IF($D19="","",$D19/12)</f>
        <v/>
      </c>
      <c r="G19" s="31">
        <f>IF($F19="","",$F19*$E19)</f>
        <v/>
      </c>
      <c r="H19" s="31">
        <f>IF($F19="","",$F19+$G19)</f>
        <v/>
      </c>
      <c r="I19" s="10" t="n"/>
      <c r="J19" s="14" t="n"/>
    </row>
    <row r="20">
      <c r="A20" s="10" t="n"/>
      <c r="B20" s="10" t="n"/>
      <c r="C20" s="10" t="n"/>
      <c r="D20" s="30" t="n"/>
      <c r="E20" s="12" t="n"/>
      <c r="F20" s="31">
        <f>IF($D20="","",$D20/12)</f>
        <v/>
      </c>
      <c r="G20" s="31">
        <f>IF($F20="","",$F20*$E20)</f>
        <v/>
      </c>
      <c r="H20" s="31">
        <f>IF($F20="","",$F20+$G20)</f>
        <v/>
      </c>
      <c r="I20" s="10" t="n"/>
      <c r="J20" s="14" t="n"/>
    </row>
    <row r="21">
      <c r="A21" s="10" t="n"/>
      <c r="B21" s="10" t="n"/>
      <c r="C21" s="10" t="n"/>
      <c r="D21" s="30" t="n"/>
      <c r="E21" s="12" t="n"/>
      <c r="F21" s="31">
        <f>IF($D21="","",$D21/12)</f>
        <v/>
      </c>
      <c r="G21" s="31">
        <f>IF($F21="","",$F21*$E21)</f>
        <v/>
      </c>
      <c r="H21" s="31">
        <f>IF($F21="","",$F21+$G21)</f>
        <v/>
      </c>
      <c r="I21" s="10" t="n"/>
      <c r="J21" s="14" t="n"/>
    </row>
    <row r="22">
      <c r="A22" s="10" t="n"/>
      <c r="B22" s="10" t="n"/>
      <c r="C22" s="10" t="n"/>
      <c r="D22" s="30" t="n"/>
      <c r="E22" s="12" t="n"/>
      <c r="F22" s="31">
        <f>IF($D22="","",$D22/12)</f>
        <v/>
      </c>
      <c r="G22" s="31">
        <f>IF($F22="","",$F22*$E22)</f>
        <v/>
      </c>
      <c r="H22" s="31">
        <f>IF($F22="","",$F22+$G22)</f>
        <v/>
      </c>
      <c r="I22" s="10" t="n"/>
      <c r="J22" s="14" t="n"/>
    </row>
    <row r="23">
      <c r="A23" s="10" t="n"/>
      <c r="B23" s="10" t="n"/>
      <c r="C23" s="10" t="n"/>
      <c r="D23" s="30" t="n"/>
      <c r="E23" s="12" t="n"/>
      <c r="F23" s="31">
        <f>IF($D23="","",$D23/12)</f>
        <v/>
      </c>
      <c r="G23" s="31">
        <f>IF($F23="","",$F23*$E23)</f>
        <v/>
      </c>
      <c r="H23" s="31">
        <f>IF($F23="","",$F23+$G23)</f>
        <v/>
      </c>
      <c r="I23" s="10" t="n"/>
      <c r="J23" s="14" t="n"/>
    </row>
    <row r="24">
      <c r="A24" s="10" t="n"/>
      <c r="B24" s="10" t="n"/>
      <c r="C24" s="10" t="n"/>
      <c r="D24" s="30" t="n"/>
      <c r="E24" s="12" t="n"/>
      <c r="F24" s="31">
        <f>IF($D24="","",$D24/12)</f>
        <v/>
      </c>
      <c r="G24" s="31">
        <f>IF($F24="","",$F24*$E24)</f>
        <v/>
      </c>
      <c r="H24" s="31">
        <f>IF($F24="","",$F24+$G24)</f>
        <v/>
      </c>
      <c r="I24" s="10" t="n"/>
      <c r="J24" s="14" t="n"/>
    </row>
    <row r="25">
      <c r="A25" s="10" t="n"/>
      <c r="B25" s="10" t="n"/>
      <c r="C25" s="10" t="n"/>
      <c r="D25" s="30" t="n"/>
      <c r="E25" s="12" t="n"/>
      <c r="F25" s="31">
        <f>IF($D25="","",$D25/12)</f>
        <v/>
      </c>
      <c r="G25" s="31">
        <f>IF($F25="","",$F25*$E25)</f>
        <v/>
      </c>
      <c r="H25" s="31">
        <f>IF($F25="","",$F25+$G25)</f>
        <v/>
      </c>
      <c r="I25" s="10" t="n"/>
      <c r="J25" s="14" t="n"/>
    </row>
    <row r="26"/>
    <row r="27">
      <c r="A27" s="15" t="inlineStr">
        <is>
          <t>Monthly salary is annual salary divided by 12. Monthly fringe is monthly salary times the fringe rate. Set a different fringe rate per employee where benefit patterns differ, rather than one blended rate.</t>
        </is>
      </c>
    </row>
    <row r="28">
      <c r="A28" s="16" t="inlineStr">
        <is>
          <t>Source: https://www.grantcue.com/blog/payroll-allocation-template-multiple-grants | GrantCue</t>
        </is>
      </c>
    </row>
  </sheetData>
  <dataValidations count="3">
    <dataValidation sqref="I6:I25" showDropDown="0" showInputMessage="0" showErrorMessage="1" allowBlank="1" errorTitle="Check this entry" error="Choose Yes or No." type="list" errorStyle="stop">
      <formula1>"Yes,No"</formula1>
    </dataValidation>
    <dataValidation sqref="D6:D25" showDropDown="0" showInputMessage="0" showErrorMessage="1" allowBlank="1" errorTitle="Annual salary" error="Enter the annual salary as a number with no $ sign, for example 52000." type="decimal" errorStyle="stop" operator="greaterThanOrEqual">
      <formula1>0</formula1>
    </dataValidation>
    <dataValidation sqref="E6:E25" showDropDown="0" showInputMessage="0" showErrorMessage="1" allowBlank="1" errorTitle="Fringe rate" error="Enter the fringe rate as a percentage between 0 and 100, for example 27%." type="decimal" errorStyle="stop" operator="between">
      <formula1>0</formula1>
      <formula2>1</formula2>
    </dataValidation>
  </dataValidations>
  <pageMargins left="0.5" right="0.5" top="0.6" bottom="0.7" header="0.3" footer="0.3"/>
  <pageSetup orientation="landscape" paperSize="1" fitToHeight="0" fitToWidth="1"/>
  <headerFooter>
    <oddHeader/>
    <oddFooter>&amp;L&amp;8 Source: https://www.grantcue.com/blog/payroll-allocation-template-multiple-grants | GrantCue&amp;R&amp;8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54"/>
  <sheetViews>
    <sheetView workbookViewId="0">
      <pane ySplit="5" topLeftCell="A6" activePane="bottomLeft" state="frozen"/>
      <selection pane="bottomLeft" activeCell="A1" sqref="A1"/>
    </sheetView>
  </sheetViews>
  <sheetFormatPr baseColWidth="8" defaultRowHeight="15"/>
  <cols>
    <col width="10" customWidth="1" min="1" max="1"/>
    <col width="14" customWidth="1" min="2" max="2"/>
    <col width="22" customWidth="1" min="3" max="3"/>
    <col width="26" customWidth="1" min="4" max="4"/>
    <col width="16" customWidth="1" min="5" max="5"/>
    <col width="13" customWidth="1" min="6" max="6"/>
    <col width="13" customWidth="1" min="7" max="7"/>
    <col width="13" customWidth="1" min="8" max="8"/>
    <col width="20" customWidth="1" min="9" max="9"/>
    <col width="13" customWidth="1" min="10" max="10"/>
    <col width="14" customWidth="1" min="11" max="11"/>
    <col width="46" customWidth="1" min="12" max="12"/>
  </cols>
  <sheetData>
    <row r="1">
      <c r="A1" s="6" t="inlineStr">
        <is>
          <t>Allocation Rows: the effective-dated allocation table</t>
        </is>
      </c>
    </row>
    <row r="2">
      <c r="A2" s="7" t="inlineStr">
        <is>
          <t>One dated row per employee, per cost objective. Close a row with an end date and open a new one beside it. Never overwrite a percentage in place.</t>
        </is>
      </c>
    </row>
    <row r="3">
      <c r="A3" s="8" t="inlineStr">
        <is>
          <t>Illustrative figures, not data from a real organization.</t>
        </is>
      </c>
    </row>
    <row r="4"/>
    <row r="5" ht="30" customHeight="1">
      <c r="A5" s="9" t="inlineStr">
        <is>
          <t>Row ID</t>
        </is>
      </c>
      <c r="B5" s="9" t="inlineStr">
        <is>
          <t>Employee</t>
        </is>
      </c>
      <c r="C5" s="9" t="inlineStr">
        <is>
          <t>Position</t>
        </is>
      </c>
      <c r="D5" s="9" t="inlineStr">
        <is>
          <t>Grant or cost objective</t>
        </is>
      </c>
      <c r="E5" s="9" t="inlineStr">
        <is>
          <t>Award ID</t>
        </is>
      </c>
      <c r="F5" s="9" t="inlineStr">
        <is>
          <t>Allocation percent</t>
        </is>
      </c>
      <c r="G5" s="9" t="inlineStr">
        <is>
          <t>Effective from</t>
        </is>
      </c>
      <c r="H5" s="9" t="inlineStr">
        <is>
          <t>Effective to</t>
        </is>
      </c>
      <c r="I5" s="9" t="inlineStr">
        <is>
          <t>Approver (role)</t>
        </is>
      </c>
      <c r="J5" s="9" t="inlineStr">
        <is>
          <t>Approval date</t>
        </is>
      </c>
      <c r="K5" s="9" t="inlineStr">
        <is>
          <t>Charge basis</t>
        </is>
      </c>
      <c r="L5" s="9" t="inlineStr">
        <is>
          <t>Notes</t>
        </is>
      </c>
    </row>
    <row r="6">
      <c r="A6" s="17">
        <f>IF($B6="","","AL-"&amp;TEXT(ROW()-5,"000"))</f>
        <v/>
      </c>
      <c r="B6" s="10" t="inlineStr">
        <is>
          <t>Staff A</t>
        </is>
      </c>
      <c r="C6" s="17">
        <f>IF($B6="","",IFERROR(VLOOKUP($B6,Rates!$B$6:$C$25,2,FALSE),""))</f>
        <v/>
      </c>
      <c r="D6" s="10" t="inlineStr">
        <is>
          <t>Award 2026-A</t>
        </is>
      </c>
      <c r="E6" s="10" t="inlineStr">
        <is>
          <t>FED-2026-A</t>
        </is>
      </c>
      <c r="F6" s="12" t="n">
        <v>0.6</v>
      </c>
      <c r="G6" s="18" t="n">
        <v>46023</v>
      </c>
      <c r="H6" s="18" t="n">
        <v>46387</v>
      </c>
      <c r="I6" s="10" t="inlineStr">
        <is>
          <t>Finance manager</t>
        </is>
      </c>
      <c r="J6" s="18" t="n">
        <v>46009</v>
      </c>
      <c r="K6" s="10" t="inlineStr">
        <is>
          <t>Reimbursed</t>
        </is>
      </c>
      <c r="L6" s="14" t="inlineStr">
        <is>
          <t>Direct program leadership on the Federal award</t>
        </is>
      </c>
    </row>
    <row r="7">
      <c r="A7" s="17">
        <f>IF($B7="","","AL-"&amp;TEXT(ROW()-5,"000"))</f>
        <v/>
      </c>
      <c r="B7" s="10" t="inlineStr">
        <is>
          <t>Staff A</t>
        </is>
      </c>
      <c r="C7" s="17">
        <f>IF($B7="","",IFERROR(VLOOKUP($B7,Rates!$B$6:$C$25,2,FALSE),""))</f>
        <v/>
      </c>
      <c r="D7" s="10" t="inlineStr">
        <is>
          <t>Award 2026-B</t>
        </is>
      </c>
      <c r="E7" s="10" t="inlineStr">
        <is>
          <t>FED-2026-B</t>
        </is>
      </c>
      <c r="F7" s="12" t="n">
        <v>0.4</v>
      </c>
      <c r="G7" s="18" t="n">
        <v>46023</v>
      </c>
      <c r="H7" s="18" t="n">
        <v>46112</v>
      </c>
      <c r="I7" s="10" t="inlineStr">
        <is>
          <t>Finance manager</t>
        </is>
      </c>
      <c r="J7" s="18" t="n">
        <v>46009</v>
      </c>
      <c r="K7" s="10" t="inlineStr">
        <is>
          <t>Reimbursed</t>
        </is>
      </c>
      <c r="L7" s="14" t="inlineStr">
        <is>
          <t>Closed on March 31 when the second award narrowed</t>
        </is>
      </c>
    </row>
    <row r="8">
      <c r="A8" s="17">
        <f>IF($B8="","","AL-"&amp;TEXT(ROW()-5,"000"))</f>
        <v/>
      </c>
      <c r="B8" s="10" t="inlineStr">
        <is>
          <t>Staff A</t>
        </is>
      </c>
      <c r="C8" s="17">
        <f>IF($B8="","",IFERROR(VLOOKUP($B8,Rates!$B$6:$C$25,2,FALSE),""))</f>
        <v/>
      </c>
      <c r="D8" s="10" t="inlineStr">
        <is>
          <t>Award 2026-B</t>
        </is>
      </c>
      <c r="E8" s="10" t="inlineStr">
        <is>
          <t>FED-2026-B</t>
        </is>
      </c>
      <c r="F8" s="12" t="n">
        <v>0.25</v>
      </c>
      <c r="G8" s="18" t="n">
        <v>46113</v>
      </c>
      <c r="H8" s="18" t="n">
        <v>46387</v>
      </c>
      <c r="I8" s="10" t="inlineStr">
        <is>
          <t>Finance manager</t>
        </is>
      </c>
      <c r="J8" s="18" t="n">
        <v>46105</v>
      </c>
      <c r="K8" s="10" t="inlineStr">
        <is>
          <t>Reimbursed</t>
        </is>
      </c>
      <c r="L8" s="14" t="inlineStr">
        <is>
          <t>Opened April 1, replaces the 40 percent row above</t>
        </is>
      </c>
    </row>
    <row r="9">
      <c r="A9" s="17">
        <f>IF($B9="","","AL-"&amp;TEXT(ROW()-5,"000"))</f>
        <v/>
      </c>
      <c r="B9" s="10" t="inlineStr">
        <is>
          <t>Staff A</t>
        </is>
      </c>
      <c r="C9" s="17">
        <f>IF($B9="","",IFERROR(VLOOKUP($B9,Rates!$B$6:$C$25,2,FALSE),""))</f>
        <v/>
      </c>
      <c r="D9" s="10" t="inlineStr">
        <is>
          <t>Unrestricted</t>
        </is>
      </c>
      <c r="E9" s="10" t="inlineStr">
        <is>
          <t>UNRESTRICTED</t>
        </is>
      </c>
      <c r="F9" s="12" t="n">
        <v>0.15</v>
      </c>
      <c r="G9" s="18" t="n">
        <v>46113</v>
      </c>
      <c r="H9" s="18" t="n">
        <v>46387</v>
      </c>
      <c r="I9" s="10" t="inlineStr">
        <is>
          <t>Finance manager</t>
        </is>
      </c>
      <c r="J9" s="18" t="n">
        <v>46105</v>
      </c>
      <c r="K9" s="10" t="inlineStr">
        <is>
          <t>Reimbursed</t>
        </is>
      </c>
      <c r="L9" s="14" t="inlineStr">
        <is>
          <t>Non-Federal time released by the April change</t>
        </is>
      </c>
    </row>
    <row r="10">
      <c r="A10" s="17">
        <f>IF($B10="","","AL-"&amp;TEXT(ROW()-5,"000"))</f>
        <v/>
      </c>
      <c r="B10" s="10" t="inlineStr">
        <is>
          <t>Staff B</t>
        </is>
      </c>
      <c r="C10" s="17">
        <f>IF($B10="","",IFERROR(VLOOKUP($B10,Rates!$B$6:$C$25,2,FALSE),""))</f>
        <v/>
      </c>
      <c r="D10" s="10" t="inlineStr">
        <is>
          <t>Award 2026-A</t>
        </is>
      </c>
      <c r="E10" s="10" t="inlineStr">
        <is>
          <t>FED-2026-A</t>
        </is>
      </c>
      <c r="F10" s="12" t="n">
        <v>0.5</v>
      </c>
      <c r="G10" s="18" t="n">
        <v>46023</v>
      </c>
      <c r="H10" s="18" t="n">
        <v>46203</v>
      </c>
      <c r="I10" s="10" t="inlineStr">
        <is>
          <t>Finance manager</t>
        </is>
      </c>
      <c r="J10" s="18" t="n">
        <v>46009</v>
      </c>
      <c r="K10" s="10" t="inlineStr">
        <is>
          <t>Reimbursed</t>
        </is>
      </c>
      <c r="L10" s="14" t="inlineStr">
        <is>
          <t>First half of the year</t>
        </is>
      </c>
    </row>
    <row r="11">
      <c r="A11" s="17">
        <f>IF($B11="","","AL-"&amp;TEXT(ROW()-5,"000"))</f>
        <v/>
      </c>
      <c r="B11" s="10" t="inlineStr">
        <is>
          <t>Staff B</t>
        </is>
      </c>
      <c r="C11" s="17">
        <f>IF($B11="","",IFERROR(VLOOKUP($B11,Rates!$B$6:$C$25,2,FALSE),""))</f>
        <v/>
      </c>
      <c r="D11" s="10" t="inlineStr">
        <is>
          <t>Award 2026-C</t>
        </is>
      </c>
      <c r="E11" s="10" t="inlineStr">
        <is>
          <t>STATE-2026-C</t>
        </is>
      </c>
      <c r="F11" s="12" t="n">
        <v>0.3</v>
      </c>
      <c r="G11" s="18" t="n">
        <v>46023</v>
      </c>
      <c r="H11" s="18" t="n">
        <v>46387</v>
      </c>
      <c r="I11" s="10" t="inlineStr">
        <is>
          <t>Finance manager</t>
        </is>
      </c>
      <c r="J11" s="18" t="n">
        <v>46009</v>
      </c>
      <c r="K11" s="10" t="inlineStr">
        <is>
          <t>Reimbursed</t>
        </is>
      </c>
      <c r="L11" s="14" t="inlineStr">
        <is>
          <t>State award, runs the full year</t>
        </is>
      </c>
    </row>
    <row r="12">
      <c r="A12" s="17">
        <f>IF($B12="","","AL-"&amp;TEXT(ROW()-5,"000"))</f>
        <v/>
      </c>
      <c r="B12" s="10" t="inlineStr">
        <is>
          <t>Staff B</t>
        </is>
      </c>
      <c r="C12" s="17">
        <f>IF($B12="","",IFERROR(VLOOKUP($B12,Rates!$B$6:$C$25,2,FALSE),""))</f>
        <v/>
      </c>
      <c r="D12" s="10" t="inlineStr">
        <is>
          <t>Unrestricted</t>
        </is>
      </c>
      <c r="E12" s="10" t="inlineStr">
        <is>
          <t>UNRESTRICTED</t>
        </is>
      </c>
      <c r="F12" s="12" t="n">
        <v>0.2</v>
      </c>
      <c r="G12" s="18" t="n">
        <v>46023</v>
      </c>
      <c r="H12" s="18" t="n">
        <v>46203</v>
      </c>
      <c r="I12" s="10" t="inlineStr">
        <is>
          <t>Finance manager</t>
        </is>
      </c>
      <c r="J12" s="18" t="n">
        <v>46009</v>
      </c>
      <c r="K12" s="10" t="inlineStr">
        <is>
          <t>Reimbursed</t>
        </is>
      </c>
      <c r="L12" s="14" t="inlineStr">
        <is>
          <t>Closed June 30 when the caseload moved</t>
        </is>
      </c>
    </row>
    <row r="13">
      <c r="A13" s="17">
        <f>IF($B13="","","AL-"&amp;TEXT(ROW()-5,"000"))</f>
        <v/>
      </c>
      <c r="B13" s="10" t="inlineStr">
        <is>
          <t>Staff B</t>
        </is>
      </c>
      <c r="C13" s="17">
        <f>IF($B13="","",IFERROR(VLOOKUP($B13,Rates!$B$6:$C$25,2,FALSE),""))</f>
        <v/>
      </c>
      <c r="D13" s="10" t="inlineStr">
        <is>
          <t>Award 2026-A</t>
        </is>
      </c>
      <c r="E13" s="10" t="inlineStr">
        <is>
          <t>FED-2026-A</t>
        </is>
      </c>
      <c r="F13" s="12" t="n">
        <v>0.7</v>
      </c>
      <c r="G13" s="18" t="n">
        <v>46204</v>
      </c>
      <c r="H13" s="18" t="n">
        <v>46387</v>
      </c>
      <c r="I13" s="10" t="inlineStr">
        <is>
          <t>Finance manager</t>
        </is>
      </c>
      <c r="J13" s="18" t="n">
        <v>46195</v>
      </c>
      <c r="K13" s="10" t="inlineStr">
        <is>
          <t>Reimbursed</t>
        </is>
      </c>
      <c r="L13" s="14" t="inlineStr">
        <is>
          <t>Replaces the 50 percent and 20 percent rows from July 1</t>
        </is>
      </c>
    </row>
    <row r="14">
      <c r="A14" s="17">
        <f>IF($B14="","","AL-"&amp;TEXT(ROW()-5,"000"))</f>
        <v/>
      </c>
      <c r="B14" s="10" t="inlineStr">
        <is>
          <t>Staff C</t>
        </is>
      </c>
      <c r="C14" s="17">
        <f>IF($B14="","",IFERROR(VLOOKUP($B14,Rates!$B$6:$C$25,2,FALSE),""))</f>
        <v/>
      </c>
      <c r="D14" s="10" t="inlineStr">
        <is>
          <t>Indirect cost pool</t>
        </is>
      </c>
      <c r="E14" s="10" t="inlineStr">
        <is>
          <t>INDIRECT</t>
        </is>
      </c>
      <c r="F14" s="12" t="n">
        <v>0.55</v>
      </c>
      <c r="G14" s="18" t="n">
        <v>46023</v>
      </c>
      <c r="H14" s="18" t="n">
        <v>46387</v>
      </c>
      <c r="I14" s="10" t="inlineStr">
        <is>
          <t>Executive director</t>
        </is>
      </c>
      <c r="J14" s="18" t="n">
        <v>46009</v>
      </c>
      <c r="K14" s="10" t="inlineStr">
        <is>
          <t>Reimbursed</t>
        </is>
      </c>
      <c r="L14" s="14" t="inlineStr">
        <is>
          <t>Indirect activity: see 2 CFR 200.430(g)(1)(vi)</t>
        </is>
      </c>
    </row>
    <row r="15">
      <c r="A15" s="17">
        <f>IF($B15="","","AL-"&amp;TEXT(ROW()-5,"000"))</f>
        <v/>
      </c>
      <c r="B15" s="10" t="inlineStr">
        <is>
          <t>Staff C</t>
        </is>
      </c>
      <c r="C15" s="17">
        <f>IF($B15="","",IFERROR(VLOOKUP($B15,Rates!$B$6:$C$25,2,FALSE),""))</f>
        <v/>
      </c>
      <c r="D15" s="10" t="inlineStr">
        <is>
          <t>Award 2026-A</t>
        </is>
      </c>
      <c r="E15" s="10" t="inlineStr">
        <is>
          <t>FED-2026-A</t>
        </is>
      </c>
      <c r="F15" s="12" t="n">
        <v>0.25</v>
      </c>
      <c r="G15" s="18" t="n">
        <v>46023</v>
      </c>
      <c r="H15" s="18" t="n">
        <v>46387</v>
      </c>
      <c r="I15" s="10" t="inlineStr">
        <is>
          <t>Executive director</t>
        </is>
      </c>
      <c r="J15" s="18" t="n">
        <v>46009</v>
      </c>
      <c r="K15" s="10" t="inlineStr">
        <is>
          <t>Reimbursed</t>
        </is>
      </c>
      <c r="L15" s="14" t="inlineStr">
        <is>
          <t>Direct award accounting, integral to the award</t>
        </is>
      </c>
    </row>
    <row r="16">
      <c r="A16" s="17">
        <f>IF($B16="","","AL-"&amp;TEXT(ROW()-5,"000"))</f>
        <v/>
      </c>
      <c r="B16" s="10" t="inlineStr">
        <is>
          <t>Staff C</t>
        </is>
      </c>
      <c r="C16" s="17">
        <f>IF($B16="","",IFERROR(VLOOKUP($B16,Rates!$B$6:$C$25,2,FALSE),""))</f>
        <v/>
      </c>
      <c r="D16" s="10" t="inlineStr">
        <is>
          <t>Award 2026-B</t>
        </is>
      </c>
      <c r="E16" s="10" t="inlineStr">
        <is>
          <t>FED-2026-B</t>
        </is>
      </c>
      <c r="F16" s="12" t="n">
        <v>0.2</v>
      </c>
      <c r="G16" s="18" t="n">
        <v>46023</v>
      </c>
      <c r="H16" s="18" t="n">
        <v>46387</v>
      </c>
      <c r="I16" s="10" t="inlineStr">
        <is>
          <t>Executive director</t>
        </is>
      </c>
      <c r="J16" s="18" t="n">
        <v>46009</v>
      </c>
      <c r="K16" s="10" t="inlineStr">
        <is>
          <t>Reimbursed</t>
        </is>
      </c>
      <c r="L16" s="14" t="inlineStr">
        <is>
          <t>Direct award accounting, integral to the award</t>
        </is>
      </c>
    </row>
    <row r="17">
      <c r="A17" s="17">
        <f>IF($B17="","","AL-"&amp;TEXT(ROW()-5,"000"))</f>
        <v/>
      </c>
      <c r="B17" s="10" t="inlineStr">
        <is>
          <t>Staff D</t>
        </is>
      </c>
      <c r="C17" s="17">
        <f>IF($B17="","",IFERROR(VLOOKUP($B17,Rates!$B$6:$C$25,2,FALSE),""))</f>
        <v/>
      </c>
      <c r="D17" s="10" t="inlineStr">
        <is>
          <t>Award 2026-C</t>
        </is>
      </c>
      <c r="E17" s="10" t="inlineStr">
        <is>
          <t>STATE-2026-C</t>
        </is>
      </c>
      <c r="F17" s="12" t="n">
        <v>0.45</v>
      </c>
      <c r="G17" s="18" t="n">
        <v>46023</v>
      </c>
      <c r="H17" s="18" t="n">
        <v>46387</v>
      </c>
      <c r="I17" s="10" t="inlineStr">
        <is>
          <t>Program manager</t>
        </is>
      </c>
      <c r="J17" s="18" t="n">
        <v>46009</v>
      </c>
      <c r="K17" s="10" t="inlineStr">
        <is>
          <t>Reimbursed</t>
        </is>
      </c>
      <c r="L17" s="14" t="inlineStr">
        <is>
          <t>Nonexempt: daily hours come from timekeeping as well</t>
        </is>
      </c>
    </row>
    <row r="18">
      <c r="A18" s="17">
        <f>IF($B18="","","AL-"&amp;TEXT(ROW()-5,"000"))</f>
        <v/>
      </c>
      <c r="B18" s="10" t="inlineStr">
        <is>
          <t>Staff D</t>
        </is>
      </c>
      <c r="C18" s="17">
        <f>IF($B18="","",IFERROR(VLOOKUP($B18,Rates!$B$6:$C$25,2,FALSE),""))</f>
        <v/>
      </c>
      <c r="D18" s="10" t="inlineStr">
        <is>
          <t>Award 2026-B</t>
        </is>
      </c>
      <c r="E18" s="10" t="inlineStr">
        <is>
          <t>FED-2026-B</t>
        </is>
      </c>
      <c r="F18" s="12" t="n">
        <v>0.35</v>
      </c>
      <c r="G18" s="18" t="n">
        <v>46023</v>
      </c>
      <c r="H18" s="18" t="n">
        <v>46387</v>
      </c>
      <c r="I18" s="10" t="inlineStr">
        <is>
          <t>Program manager</t>
        </is>
      </c>
      <c r="J18" s="18" t="n">
        <v>46009</v>
      </c>
      <c r="K18" s="10" t="inlineStr">
        <is>
          <t>Cost share</t>
        </is>
      </c>
      <c r="L18" s="14" t="inlineStr">
        <is>
          <t>Counted as cost share, supported the same way</t>
        </is>
      </c>
    </row>
    <row r="19">
      <c r="A19" s="17">
        <f>IF($B19="","","AL-"&amp;TEXT(ROW()-5,"000"))</f>
        <v/>
      </c>
      <c r="B19" s="10" t="inlineStr">
        <is>
          <t>Staff D</t>
        </is>
      </c>
      <c r="C19" s="17">
        <f>IF($B19="","",IFERROR(VLOOKUP($B19,Rates!$B$6:$C$25,2,FALSE),""))</f>
        <v/>
      </c>
      <c r="D19" s="10" t="inlineStr">
        <is>
          <t>Unrestricted</t>
        </is>
      </c>
      <c r="E19" s="10" t="inlineStr">
        <is>
          <t>UNRESTRICTED</t>
        </is>
      </c>
      <c r="F19" s="12" t="n">
        <v>0.2</v>
      </c>
      <c r="G19" s="18" t="n">
        <v>46023</v>
      </c>
      <c r="H19" s="18" t="n">
        <v>46387</v>
      </c>
      <c r="I19" s="10" t="inlineStr">
        <is>
          <t>Program manager</t>
        </is>
      </c>
      <c r="J19" s="18" t="n">
        <v>46009</v>
      </c>
      <c r="K19" s="10" t="inlineStr">
        <is>
          <t>Reimbursed</t>
        </is>
      </c>
      <c r="L19" s="14" t="inlineStr">
        <is>
          <t>Community outreach outside any award</t>
        </is>
      </c>
    </row>
    <row r="20">
      <c r="A20" s="17">
        <f>IF($B20="","","AL-"&amp;TEXT(ROW()-5,"000"))</f>
        <v/>
      </c>
      <c r="B20" s="10" t="n"/>
      <c r="C20" s="17">
        <f>IF($B20="","",IFERROR(VLOOKUP($B20,Rates!$B$6:$C$25,2,FALSE),""))</f>
        <v/>
      </c>
      <c r="D20" s="10" t="n"/>
      <c r="E20" s="10" t="n"/>
      <c r="F20" s="12" t="n"/>
      <c r="G20" s="18" t="n"/>
      <c r="H20" s="18" t="n"/>
      <c r="I20" s="10" t="n"/>
      <c r="J20" s="18" t="n"/>
      <c r="K20" s="10" t="n"/>
      <c r="L20" s="14" t="n"/>
    </row>
    <row r="21">
      <c r="A21" s="17">
        <f>IF($B21="","","AL-"&amp;TEXT(ROW()-5,"000"))</f>
        <v/>
      </c>
      <c r="B21" s="10" t="n"/>
      <c r="C21" s="17">
        <f>IF($B21="","",IFERROR(VLOOKUP($B21,Rates!$B$6:$C$25,2,FALSE),""))</f>
        <v/>
      </c>
      <c r="D21" s="10" t="n"/>
      <c r="E21" s="10" t="n"/>
      <c r="F21" s="12" t="n"/>
      <c r="G21" s="18" t="n"/>
      <c r="H21" s="18" t="n"/>
      <c r="I21" s="10" t="n"/>
      <c r="J21" s="18" t="n"/>
      <c r="K21" s="10" t="n"/>
      <c r="L21" s="14" t="n"/>
    </row>
    <row r="22">
      <c r="A22" s="17">
        <f>IF($B22="","","AL-"&amp;TEXT(ROW()-5,"000"))</f>
        <v/>
      </c>
      <c r="B22" s="10" t="n"/>
      <c r="C22" s="17">
        <f>IF($B22="","",IFERROR(VLOOKUP($B22,Rates!$B$6:$C$25,2,FALSE),""))</f>
        <v/>
      </c>
      <c r="D22" s="10" t="n"/>
      <c r="E22" s="10" t="n"/>
      <c r="F22" s="12" t="n"/>
      <c r="G22" s="18" t="n"/>
      <c r="H22" s="18" t="n"/>
      <c r="I22" s="10" t="n"/>
      <c r="J22" s="18" t="n"/>
      <c r="K22" s="10" t="n"/>
      <c r="L22" s="14" t="n"/>
    </row>
    <row r="23">
      <c r="A23" s="17">
        <f>IF($B23="","","AL-"&amp;TEXT(ROW()-5,"000"))</f>
        <v/>
      </c>
      <c r="B23" s="10" t="n"/>
      <c r="C23" s="17">
        <f>IF($B23="","",IFERROR(VLOOKUP($B23,Rates!$B$6:$C$25,2,FALSE),""))</f>
        <v/>
      </c>
      <c r="D23" s="10" t="n"/>
      <c r="E23" s="10" t="n"/>
      <c r="F23" s="12" t="n"/>
      <c r="G23" s="18" t="n"/>
      <c r="H23" s="18" t="n"/>
      <c r="I23" s="10" t="n"/>
      <c r="J23" s="18" t="n"/>
      <c r="K23" s="10" t="n"/>
      <c r="L23" s="14" t="n"/>
    </row>
    <row r="24">
      <c r="A24" s="17">
        <f>IF($B24="","","AL-"&amp;TEXT(ROW()-5,"000"))</f>
        <v/>
      </c>
      <c r="B24" s="10" t="n"/>
      <c r="C24" s="17">
        <f>IF($B24="","",IFERROR(VLOOKUP($B24,Rates!$B$6:$C$25,2,FALSE),""))</f>
        <v/>
      </c>
      <c r="D24" s="10" t="n"/>
      <c r="E24" s="10" t="n"/>
      <c r="F24" s="12" t="n"/>
      <c r="G24" s="18" t="n"/>
      <c r="H24" s="18" t="n"/>
      <c r="I24" s="10" t="n"/>
      <c r="J24" s="18" t="n"/>
      <c r="K24" s="10" t="n"/>
      <c r="L24" s="14" t="n"/>
    </row>
    <row r="25">
      <c r="A25" s="17">
        <f>IF($B25="","","AL-"&amp;TEXT(ROW()-5,"000"))</f>
        <v/>
      </c>
      <c r="B25" s="10" t="n"/>
      <c r="C25" s="17">
        <f>IF($B25="","",IFERROR(VLOOKUP($B25,Rates!$B$6:$C$25,2,FALSE),""))</f>
        <v/>
      </c>
      <c r="D25" s="10" t="n"/>
      <c r="E25" s="10" t="n"/>
      <c r="F25" s="12" t="n"/>
      <c r="G25" s="18" t="n"/>
      <c r="H25" s="18" t="n"/>
      <c r="I25" s="10" t="n"/>
      <c r="J25" s="18" t="n"/>
      <c r="K25" s="10" t="n"/>
      <c r="L25" s="14" t="n"/>
    </row>
    <row r="26">
      <c r="A26" s="17">
        <f>IF($B26="","","AL-"&amp;TEXT(ROW()-5,"000"))</f>
        <v/>
      </c>
      <c r="B26" s="10" t="n"/>
      <c r="C26" s="17">
        <f>IF($B26="","",IFERROR(VLOOKUP($B26,Rates!$B$6:$C$25,2,FALSE),""))</f>
        <v/>
      </c>
      <c r="D26" s="10" t="n"/>
      <c r="E26" s="10" t="n"/>
      <c r="F26" s="12" t="n"/>
      <c r="G26" s="18" t="n"/>
      <c r="H26" s="18" t="n"/>
      <c r="I26" s="10" t="n"/>
      <c r="J26" s="18" t="n"/>
      <c r="K26" s="10" t="n"/>
      <c r="L26" s="14" t="n"/>
    </row>
    <row r="27">
      <c r="A27" s="17">
        <f>IF($B27="","","AL-"&amp;TEXT(ROW()-5,"000"))</f>
        <v/>
      </c>
      <c r="B27" s="10" t="n"/>
      <c r="C27" s="17">
        <f>IF($B27="","",IFERROR(VLOOKUP($B27,Rates!$B$6:$C$25,2,FALSE),""))</f>
        <v/>
      </c>
      <c r="D27" s="10" t="n"/>
      <c r="E27" s="10" t="n"/>
      <c r="F27" s="12" t="n"/>
      <c r="G27" s="18" t="n"/>
      <c r="H27" s="18" t="n"/>
      <c r="I27" s="10" t="n"/>
      <c r="J27" s="18" t="n"/>
      <c r="K27" s="10" t="n"/>
      <c r="L27" s="14" t="n"/>
    </row>
    <row r="28">
      <c r="A28" s="17">
        <f>IF($B28="","","AL-"&amp;TEXT(ROW()-5,"000"))</f>
        <v/>
      </c>
      <c r="B28" s="10" t="n"/>
      <c r="C28" s="17">
        <f>IF($B28="","",IFERROR(VLOOKUP($B28,Rates!$B$6:$C$25,2,FALSE),""))</f>
        <v/>
      </c>
      <c r="D28" s="10" t="n"/>
      <c r="E28" s="10" t="n"/>
      <c r="F28" s="12" t="n"/>
      <c r="G28" s="18" t="n"/>
      <c r="H28" s="18" t="n"/>
      <c r="I28" s="10" t="n"/>
      <c r="J28" s="18" t="n"/>
      <c r="K28" s="10" t="n"/>
      <c r="L28" s="14" t="n"/>
    </row>
    <row r="29">
      <c r="A29" s="17">
        <f>IF($B29="","","AL-"&amp;TEXT(ROW()-5,"000"))</f>
        <v/>
      </c>
      <c r="B29" s="10" t="n"/>
      <c r="C29" s="17">
        <f>IF($B29="","",IFERROR(VLOOKUP($B29,Rates!$B$6:$C$25,2,FALSE),""))</f>
        <v/>
      </c>
      <c r="D29" s="10" t="n"/>
      <c r="E29" s="10" t="n"/>
      <c r="F29" s="12" t="n"/>
      <c r="G29" s="18" t="n"/>
      <c r="H29" s="18" t="n"/>
      <c r="I29" s="10" t="n"/>
      <c r="J29" s="18" t="n"/>
      <c r="K29" s="10" t="n"/>
      <c r="L29" s="14" t="n"/>
    </row>
    <row r="30">
      <c r="A30" s="17">
        <f>IF($B30="","","AL-"&amp;TEXT(ROW()-5,"000"))</f>
        <v/>
      </c>
      <c r="B30" s="10" t="n"/>
      <c r="C30" s="17">
        <f>IF($B30="","",IFERROR(VLOOKUP($B30,Rates!$B$6:$C$25,2,FALSE),""))</f>
        <v/>
      </c>
      <c r="D30" s="10" t="n"/>
      <c r="E30" s="10" t="n"/>
      <c r="F30" s="12" t="n"/>
      <c r="G30" s="18" t="n"/>
      <c r="H30" s="18" t="n"/>
      <c r="I30" s="10" t="n"/>
      <c r="J30" s="18" t="n"/>
      <c r="K30" s="10" t="n"/>
      <c r="L30" s="14" t="n"/>
    </row>
    <row r="31">
      <c r="A31" s="17">
        <f>IF($B31="","","AL-"&amp;TEXT(ROW()-5,"000"))</f>
        <v/>
      </c>
      <c r="B31" s="10" t="n"/>
      <c r="C31" s="17">
        <f>IF($B31="","",IFERROR(VLOOKUP($B31,Rates!$B$6:$C$25,2,FALSE),""))</f>
        <v/>
      </c>
      <c r="D31" s="10" t="n"/>
      <c r="E31" s="10" t="n"/>
      <c r="F31" s="12" t="n"/>
      <c r="G31" s="18" t="n"/>
      <c r="H31" s="18" t="n"/>
      <c r="I31" s="10" t="n"/>
      <c r="J31" s="18" t="n"/>
      <c r="K31" s="10" t="n"/>
      <c r="L31" s="14" t="n"/>
    </row>
    <row r="32">
      <c r="A32" s="17">
        <f>IF($B32="","","AL-"&amp;TEXT(ROW()-5,"000"))</f>
        <v/>
      </c>
      <c r="B32" s="10" t="n"/>
      <c r="C32" s="17">
        <f>IF($B32="","",IFERROR(VLOOKUP($B32,Rates!$B$6:$C$25,2,FALSE),""))</f>
        <v/>
      </c>
      <c r="D32" s="10" t="n"/>
      <c r="E32" s="10" t="n"/>
      <c r="F32" s="12" t="n"/>
      <c r="G32" s="18" t="n"/>
      <c r="H32" s="18" t="n"/>
      <c r="I32" s="10" t="n"/>
      <c r="J32" s="18" t="n"/>
      <c r="K32" s="10" t="n"/>
      <c r="L32" s="14" t="n"/>
    </row>
    <row r="33">
      <c r="A33" s="17">
        <f>IF($B33="","","AL-"&amp;TEXT(ROW()-5,"000"))</f>
        <v/>
      </c>
      <c r="B33" s="10" t="n"/>
      <c r="C33" s="17">
        <f>IF($B33="","",IFERROR(VLOOKUP($B33,Rates!$B$6:$C$25,2,FALSE),""))</f>
        <v/>
      </c>
      <c r="D33" s="10" t="n"/>
      <c r="E33" s="10" t="n"/>
      <c r="F33" s="12" t="n"/>
      <c r="G33" s="18" t="n"/>
      <c r="H33" s="18" t="n"/>
      <c r="I33" s="10" t="n"/>
      <c r="J33" s="18" t="n"/>
      <c r="K33" s="10" t="n"/>
      <c r="L33" s="14" t="n"/>
    </row>
    <row r="34">
      <c r="A34" s="17">
        <f>IF($B34="","","AL-"&amp;TEXT(ROW()-5,"000"))</f>
        <v/>
      </c>
      <c r="B34" s="10" t="n"/>
      <c r="C34" s="17">
        <f>IF($B34="","",IFERROR(VLOOKUP($B34,Rates!$B$6:$C$25,2,FALSE),""))</f>
        <v/>
      </c>
      <c r="D34" s="10" t="n"/>
      <c r="E34" s="10" t="n"/>
      <c r="F34" s="12" t="n"/>
      <c r="G34" s="18" t="n"/>
      <c r="H34" s="18" t="n"/>
      <c r="I34" s="10" t="n"/>
      <c r="J34" s="18" t="n"/>
      <c r="K34" s="10" t="n"/>
      <c r="L34" s="14" t="n"/>
    </row>
    <row r="35">
      <c r="A35" s="17">
        <f>IF($B35="","","AL-"&amp;TEXT(ROW()-5,"000"))</f>
        <v/>
      </c>
      <c r="B35" s="10" t="n"/>
      <c r="C35" s="17">
        <f>IF($B35="","",IFERROR(VLOOKUP($B35,Rates!$B$6:$C$25,2,FALSE),""))</f>
        <v/>
      </c>
      <c r="D35" s="10" t="n"/>
      <c r="E35" s="10" t="n"/>
      <c r="F35" s="12" t="n"/>
      <c r="G35" s="18" t="n"/>
      <c r="H35" s="18" t="n"/>
      <c r="I35" s="10" t="n"/>
      <c r="J35" s="18" t="n"/>
      <c r="K35" s="10" t="n"/>
      <c r="L35" s="14" t="n"/>
    </row>
    <row r="36">
      <c r="A36" s="17">
        <f>IF($B36="","","AL-"&amp;TEXT(ROW()-5,"000"))</f>
        <v/>
      </c>
      <c r="B36" s="10" t="n"/>
      <c r="C36" s="17">
        <f>IF($B36="","",IFERROR(VLOOKUP($B36,Rates!$B$6:$C$25,2,FALSE),""))</f>
        <v/>
      </c>
      <c r="D36" s="10" t="n"/>
      <c r="E36" s="10" t="n"/>
      <c r="F36" s="12" t="n"/>
      <c r="G36" s="18" t="n"/>
      <c r="H36" s="18" t="n"/>
      <c r="I36" s="10" t="n"/>
      <c r="J36" s="18" t="n"/>
      <c r="K36" s="10" t="n"/>
      <c r="L36" s="14" t="n"/>
    </row>
    <row r="37">
      <c r="A37" s="17">
        <f>IF($B37="","","AL-"&amp;TEXT(ROW()-5,"000"))</f>
        <v/>
      </c>
      <c r="B37" s="10" t="n"/>
      <c r="C37" s="17">
        <f>IF($B37="","",IFERROR(VLOOKUP($B37,Rates!$B$6:$C$25,2,FALSE),""))</f>
        <v/>
      </c>
      <c r="D37" s="10" t="n"/>
      <c r="E37" s="10" t="n"/>
      <c r="F37" s="12" t="n"/>
      <c r="G37" s="18" t="n"/>
      <c r="H37" s="18" t="n"/>
      <c r="I37" s="10" t="n"/>
      <c r="J37" s="18" t="n"/>
      <c r="K37" s="10" t="n"/>
      <c r="L37" s="14" t="n"/>
    </row>
    <row r="38">
      <c r="A38" s="17">
        <f>IF($B38="","","AL-"&amp;TEXT(ROW()-5,"000"))</f>
        <v/>
      </c>
      <c r="B38" s="10" t="n"/>
      <c r="C38" s="17">
        <f>IF($B38="","",IFERROR(VLOOKUP($B38,Rates!$B$6:$C$25,2,FALSE),""))</f>
        <v/>
      </c>
      <c r="D38" s="10" t="n"/>
      <c r="E38" s="10" t="n"/>
      <c r="F38" s="12" t="n"/>
      <c r="G38" s="18" t="n"/>
      <c r="H38" s="18" t="n"/>
      <c r="I38" s="10" t="n"/>
      <c r="J38" s="18" t="n"/>
      <c r="K38" s="10" t="n"/>
      <c r="L38" s="14" t="n"/>
    </row>
    <row r="39">
      <c r="A39" s="17">
        <f>IF($B39="","","AL-"&amp;TEXT(ROW()-5,"000"))</f>
        <v/>
      </c>
      <c r="B39" s="10" t="n"/>
      <c r="C39" s="17">
        <f>IF($B39="","",IFERROR(VLOOKUP($B39,Rates!$B$6:$C$25,2,FALSE),""))</f>
        <v/>
      </c>
      <c r="D39" s="10" t="n"/>
      <c r="E39" s="10" t="n"/>
      <c r="F39" s="12" t="n"/>
      <c r="G39" s="18" t="n"/>
      <c r="H39" s="18" t="n"/>
      <c r="I39" s="10" t="n"/>
      <c r="J39" s="18" t="n"/>
      <c r="K39" s="10" t="n"/>
      <c r="L39" s="14" t="n"/>
    </row>
    <row r="40">
      <c r="A40" s="17">
        <f>IF($B40="","","AL-"&amp;TEXT(ROW()-5,"000"))</f>
        <v/>
      </c>
      <c r="B40" s="10" t="n"/>
      <c r="C40" s="17">
        <f>IF($B40="","",IFERROR(VLOOKUP($B40,Rates!$B$6:$C$25,2,FALSE),""))</f>
        <v/>
      </c>
      <c r="D40" s="10" t="n"/>
      <c r="E40" s="10" t="n"/>
      <c r="F40" s="12" t="n"/>
      <c r="G40" s="18" t="n"/>
      <c r="H40" s="18" t="n"/>
      <c r="I40" s="10" t="n"/>
      <c r="J40" s="18" t="n"/>
      <c r="K40" s="10" t="n"/>
      <c r="L40" s="14" t="n"/>
    </row>
    <row r="41">
      <c r="A41" s="17">
        <f>IF($B41="","","AL-"&amp;TEXT(ROW()-5,"000"))</f>
        <v/>
      </c>
      <c r="B41" s="10" t="n"/>
      <c r="C41" s="17">
        <f>IF($B41="","",IFERROR(VLOOKUP($B41,Rates!$B$6:$C$25,2,FALSE),""))</f>
        <v/>
      </c>
      <c r="D41" s="10" t="n"/>
      <c r="E41" s="10" t="n"/>
      <c r="F41" s="12" t="n"/>
      <c r="G41" s="18" t="n"/>
      <c r="H41" s="18" t="n"/>
      <c r="I41" s="10" t="n"/>
      <c r="J41" s="18" t="n"/>
      <c r="K41" s="10" t="n"/>
      <c r="L41" s="14" t="n"/>
    </row>
    <row r="42">
      <c r="A42" s="17">
        <f>IF($B42="","","AL-"&amp;TEXT(ROW()-5,"000"))</f>
        <v/>
      </c>
      <c r="B42" s="10" t="n"/>
      <c r="C42" s="17">
        <f>IF($B42="","",IFERROR(VLOOKUP($B42,Rates!$B$6:$C$25,2,FALSE),""))</f>
        <v/>
      </c>
      <c r="D42" s="10" t="n"/>
      <c r="E42" s="10" t="n"/>
      <c r="F42" s="12" t="n"/>
      <c r="G42" s="18" t="n"/>
      <c r="H42" s="18" t="n"/>
      <c r="I42" s="10" t="n"/>
      <c r="J42" s="18" t="n"/>
      <c r="K42" s="10" t="n"/>
      <c r="L42" s="14" t="n"/>
    </row>
    <row r="43">
      <c r="A43" s="17">
        <f>IF($B43="","","AL-"&amp;TEXT(ROW()-5,"000"))</f>
        <v/>
      </c>
      <c r="B43" s="10" t="n"/>
      <c r="C43" s="17">
        <f>IF($B43="","",IFERROR(VLOOKUP($B43,Rates!$B$6:$C$25,2,FALSE),""))</f>
        <v/>
      </c>
      <c r="D43" s="10" t="n"/>
      <c r="E43" s="10" t="n"/>
      <c r="F43" s="12" t="n"/>
      <c r="G43" s="18" t="n"/>
      <c r="H43" s="18" t="n"/>
      <c r="I43" s="10" t="n"/>
      <c r="J43" s="18" t="n"/>
      <c r="K43" s="10" t="n"/>
      <c r="L43" s="14" t="n"/>
    </row>
    <row r="44">
      <c r="A44" s="17">
        <f>IF($B44="","","AL-"&amp;TEXT(ROW()-5,"000"))</f>
        <v/>
      </c>
      <c r="B44" s="10" t="n"/>
      <c r="C44" s="17">
        <f>IF($B44="","",IFERROR(VLOOKUP($B44,Rates!$B$6:$C$25,2,FALSE),""))</f>
        <v/>
      </c>
      <c r="D44" s="10" t="n"/>
      <c r="E44" s="10" t="n"/>
      <c r="F44" s="12" t="n"/>
      <c r="G44" s="18" t="n"/>
      <c r="H44" s="18" t="n"/>
      <c r="I44" s="10" t="n"/>
      <c r="J44" s="18" t="n"/>
      <c r="K44" s="10" t="n"/>
      <c r="L44" s="14" t="n"/>
    </row>
    <row r="45">
      <c r="A45" s="17">
        <f>IF($B45="","","AL-"&amp;TEXT(ROW()-5,"000"))</f>
        <v/>
      </c>
      <c r="B45" s="10" t="n"/>
      <c r="C45" s="17">
        <f>IF($B45="","",IFERROR(VLOOKUP($B45,Rates!$B$6:$C$25,2,FALSE),""))</f>
        <v/>
      </c>
      <c r="D45" s="10" t="n"/>
      <c r="E45" s="10" t="n"/>
      <c r="F45" s="12" t="n"/>
      <c r="G45" s="18" t="n"/>
      <c r="H45" s="18" t="n"/>
      <c r="I45" s="10" t="n"/>
      <c r="J45" s="18" t="n"/>
      <c r="K45" s="10" t="n"/>
      <c r="L45" s="14" t="n"/>
    </row>
    <row r="46"/>
    <row r="47">
      <c r="A47" s="16" t="inlineStr">
        <is>
          <t>Column guide</t>
        </is>
      </c>
    </row>
    <row r="48">
      <c r="A48" s="15" t="inlineStr">
        <is>
          <t>Row ID and Position are formulas. Row ID numbers the row; Position is looked up from the Rates tab so a title change is made in one place.</t>
        </is>
      </c>
    </row>
    <row r="49">
      <c r="A49" s="15" t="inlineStr">
        <is>
          <t>Allocation percent is the share of the person's total compensated activity for the period, not the share of one award's budget.</t>
        </is>
      </c>
    </row>
    <row r="50">
      <c r="A50" s="15" t="inlineStr">
        <is>
          <t>Effective from and Effective to bound the payroll runs the row governs. Align them with pay period boundaries so a single period never straddles a change.</t>
        </is>
      </c>
    </row>
    <row r="51">
      <c r="A51" s="15" t="inlineStr">
        <is>
          <t>Approver and Approval date record who authorized the split and when. 2 CFR 200.302(b)(3) requires all records to be supported by source documentation, and a row without them is a number nobody stands behind.</t>
        </is>
      </c>
    </row>
    <row r="52">
      <c r="A52" s="15" t="inlineStr">
        <is>
          <t>Charge basis marks cost share rows. They are documented the same way as reimbursed rows under 2 CFR 200.430(g)(4).</t>
        </is>
      </c>
    </row>
    <row r="53">
      <c r="A53" s="15" t="inlineStr">
        <is>
          <t>Notes is where the reason lives. A reviewer reading this file a year from now has only what is written here.</t>
        </is>
      </c>
    </row>
    <row r="54">
      <c r="A54" s="16" t="inlineStr">
        <is>
          <t>Source: https://www.grantcue.com/blog/payroll-allocation-template-multiple-grants | GrantCue</t>
        </is>
      </c>
    </row>
  </sheetData>
  <dataValidations count="5">
    <dataValidation sqref="K6:K45" showDropDown="0" showInputMessage="0" showErrorMessage="1" allowBlank="1" errorTitle="Check this entry" error="Choose Reimbursed or Cost share." type="list" errorStyle="stop">
      <formula1>"Reimbursed,Cost share"</formula1>
    </dataValidation>
    <dataValidation sqref="F6:F45" showDropDown="0" showInputMessage="0" showErrorMessage="1" allowBlank="1" errorTitle="Allocation percent" error="Enter a percentage between 0 and 100. One row cannot carry more than the whole of a person's pay." type="decimal" errorStyle="stop" operator="between">
      <formula1>0</formula1>
      <formula2>1</formula2>
    </dataValidation>
    <dataValidation sqref="B6:B45" showDropDown="0" showInputMessage="0" showErrorMessage="1" allowBlank="1" errorTitle="Employee" error="Choose an employee listed on the Rates tab. Add new people there first." type="list" errorStyle="stop">
      <formula1>Rates!$B$6:$B$25</formula1>
    </dataValidation>
    <dataValidation sqref="E6:E45" showDropDown="0" showInputMessage="0" showErrorMessage="1" allowBlank="1" errorTitle="Award ID" error="Choose an Award ID from the Award Reference tab. Add a new award there first." type="list" errorStyle="stop">
      <formula1>'Award Reference'!$A$6:$A$25</formula1>
    </dataValidation>
    <dataValidation sqref="G6:H45 J6:J45" showDropDown="0" showInputMessage="0" showErrorMessage="1" allowBlank="1" errorTitle="Date" error="Enter a date, for example 2026-04-01." type="date" errorStyle="stop" operator="greaterThanOrEqual">
      <formula1>36526</formula1>
    </dataValidation>
  </dataValidations>
  <pageMargins left="0.5" right="0.5" top="0.6" bottom="0.7" header="0.3" footer="0.3"/>
  <pageSetup orientation="landscape" paperSize="1" fitToHeight="0" fitToWidth="1"/>
  <headerFooter>
    <oddHeader/>
    <oddFooter>&amp;L&amp;8 Source: https://www.grantcue.com/blog/payroll-allocation-template-multiple-grants | GrantCue&amp;R&amp;8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L66"/>
  <sheetViews>
    <sheetView workbookViewId="0">
      <pane ySplit="6" topLeftCell="A7" activePane="bottomLeft" state="frozen"/>
      <selection pane="bottomLeft" activeCell="A1" sqref="A1"/>
    </sheetView>
  </sheetViews>
  <sheetFormatPr baseColWidth="8" defaultRowHeight="15"/>
  <cols>
    <col width="14" customWidth="1" min="1" max="1"/>
    <col width="18" customWidth="1" min="2" max="2"/>
    <col width="26" customWidth="1" min="3" max="3"/>
    <col width="16" customWidth="1" min="4" max="4"/>
    <col width="13" customWidth="1" min="5" max="5"/>
    <col width="18" customWidth="1" min="6" max="6"/>
    <col width="14" customWidth="1" min="7" max="7"/>
    <col width="14" customWidth="1" min="8" max="8"/>
    <col width="15" customWidth="1" min="9" max="9"/>
    <col width="15" customWidth="1" min="10" max="10"/>
    <col width="15" customWidth="1" min="11" max="11"/>
    <col width="15" customWidth="1" min="12" max="12"/>
  </cols>
  <sheetData>
    <row r="1">
      <c r="A1" s="6" t="inlineStr">
        <is>
          <t>Monthly Charge: what each award pays this period</t>
        </is>
      </c>
    </row>
    <row r="2">
      <c r="A2" s="7" t="inlineStr">
        <is>
          <t>Set the period below. Every figure on this tab is a formula reading the Rates and Allocation Rows tabs.</t>
        </is>
      </c>
    </row>
    <row r="3">
      <c r="A3" s="19" t="inlineStr">
        <is>
          <t>Period start</t>
        </is>
      </c>
      <c r="B3" s="20" t="n">
        <v>46113</v>
      </c>
      <c r="C3" s="19" t="inlineStr">
        <is>
          <t>Period end</t>
        </is>
      </c>
      <c r="D3" s="21">
        <f>EOMONTH($B$3,0)</f>
        <v/>
      </c>
      <c r="E3" s="15" t="inlineStr">
        <is>
          <t>Period end is a formula returning the last day of the month that Period start falls in. Overwrite it with a date if your pay periods are not calendar months.</t>
        </is>
      </c>
    </row>
    <row r="4">
      <c r="A4" s="8" t="inlineStr">
        <is>
          <t>Illustrative figures, not data from a real organization.</t>
        </is>
      </c>
    </row>
    <row r="5"/>
    <row r="6" ht="30" customHeight="1">
      <c r="A6" s="9" t="inlineStr">
        <is>
          <t>Row ID</t>
        </is>
      </c>
      <c r="B6" s="9" t="inlineStr">
        <is>
          <t>Employee</t>
        </is>
      </c>
      <c r="C6" s="9" t="inlineStr">
        <is>
          <t>Grant or cost objective</t>
        </is>
      </c>
      <c r="D6" s="9" t="inlineStr">
        <is>
          <t>Award ID</t>
        </is>
      </c>
      <c r="E6" s="9" t="inlineStr">
        <is>
          <t>Allocation percent</t>
        </is>
      </c>
      <c r="F6" s="9" t="inlineStr">
        <is>
          <t>In force this period</t>
        </is>
      </c>
      <c r="G6" s="9" t="inlineStr">
        <is>
          <t>Monthly salary</t>
        </is>
      </c>
      <c r="H6" s="9" t="inlineStr">
        <is>
          <t>Monthly fringe</t>
        </is>
      </c>
      <c r="I6" s="9" t="inlineStr">
        <is>
          <t>Salary charged</t>
        </is>
      </c>
      <c r="J6" s="9" t="inlineStr">
        <is>
          <t>Fringe charged</t>
        </is>
      </c>
      <c r="K6" s="9" t="inlineStr">
        <is>
          <t>Total charged</t>
        </is>
      </c>
      <c r="L6" s="9" t="inlineStr">
        <is>
          <t>Charge basis</t>
        </is>
      </c>
    </row>
    <row r="7">
      <c r="A7" s="17">
        <f>IF('Allocation Rows'!$B6="","",'Allocation Rows'!$A6)</f>
        <v/>
      </c>
      <c r="B7" s="17">
        <f>IF('Allocation Rows'!$B6="","",'Allocation Rows'!$B6)</f>
        <v/>
      </c>
      <c r="C7" s="17">
        <f>IF('Allocation Rows'!$B6="","",'Allocation Rows'!$D6)</f>
        <v/>
      </c>
      <c r="D7" s="17">
        <f>IF('Allocation Rows'!$B6="","",'Allocation Rows'!$E6)</f>
        <v/>
      </c>
      <c r="E7" s="22">
        <f>IF('Allocation Rows'!$B6="","",'Allocation Rows'!$F6)</f>
        <v/>
      </c>
      <c r="F7" s="17">
        <f>IF($B7="","",IF(AND('Allocation Rows'!$G6&lt;=$D$3,'Allocation Rows'!$H6&gt;=$B$3),"Yes","No"))</f>
        <v/>
      </c>
      <c r="G7" s="31">
        <f>IF($B7="","",N(IFERROR(VLOOKUP($B7,Rates!$B$6:$H$25,5,FALSE),0)))</f>
        <v/>
      </c>
      <c r="H7" s="31">
        <f>IF($B7="","",N(IFERROR(VLOOKUP($B7,Rates!$B$6:$H$25,6,FALSE),0)))</f>
        <v/>
      </c>
      <c r="I7" s="31">
        <f>IF($B7="","",IF($F7="Yes",$G7*$E7,0))</f>
        <v/>
      </c>
      <c r="J7" s="31">
        <f>IF($B7="","",IF($F7="Yes",$H7*$E7,0))</f>
        <v/>
      </c>
      <c r="K7" s="31">
        <f>IF($B7="","",$I7+$J7)</f>
        <v/>
      </c>
      <c r="L7" s="17">
        <f>IF('Allocation Rows'!$B6="","",'Allocation Rows'!$K6)</f>
        <v/>
      </c>
    </row>
    <row r="8">
      <c r="A8" s="17">
        <f>IF('Allocation Rows'!$B7="","",'Allocation Rows'!$A7)</f>
        <v/>
      </c>
      <c r="B8" s="17">
        <f>IF('Allocation Rows'!$B7="","",'Allocation Rows'!$B7)</f>
        <v/>
      </c>
      <c r="C8" s="17">
        <f>IF('Allocation Rows'!$B7="","",'Allocation Rows'!$D7)</f>
        <v/>
      </c>
      <c r="D8" s="17">
        <f>IF('Allocation Rows'!$B7="","",'Allocation Rows'!$E7)</f>
        <v/>
      </c>
      <c r="E8" s="22">
        <f>IF('Allocation Rows'!$B7="","",'Allocation Rows'!$F7)</f>
        <v/>
      </c>
      <c r="F8" s="17">
        <f>IF($B8="","",IF(AND('Allocation Rows'!$G7&lt;=$D$3,'Allocation Rows'!$H7&gt;=$B$3),"Yes","No"))</f>
        <v/>
      </c>
      <c r="G8" s="31">
        <f>IF($B8="","",N(IFERROR(VLOOKUP($B8,Rates!$B$6:$H$25,5,FALSE),0)))</f>
        <v/>
      </c>
      <c r="H8" s="31">
        <f>IF($B8="","",N(IFERROR(VLOOKUP($B8,Rates!$B$6:$H$25,6,FALSE),0)))</f>
        <v/>
      </c>
      <c r="I8" s="31">
        <f>IF($B8="","",IF($F8="Yes",$G8*$E8,0))</f>
        <v/>
      </c>
      <c r="J8" s="31">
        <f>IF($B8="","",IF($F8="Yes",$H8*$E8,0))</f>
        <v/>
      </c>
      <c r="K8" s="31">
        <f>IF($B8="","",$I8+$J8)</f>
        <v/>
      </c>
      <c r="L8" s="17">
        <f>IF('Allocation Rows'!$B7="","",'Allocation Rows'!$K7)</f>
        <v/>
      </c>
    </row>
    <row r="9">
      <c r="A9" s="17">
        <f>IF('Allocation Rows'!$B8="","",'Allocation Rows'!$A8)</f>
        <v/>
      </c>
      <c r="B9" s="17">
        <f>IF('Allocation Rows'!$B8="","",'Allocation Rows'!$B8)</f>
        <v/>
      </c>
      <c r="C9" s="17">
        <f>IF('Allocation Rows'!$B8="","",'Allocation Rows'!$D8)</f>
        <v/>
      </c>
      <c r="D9" s="17">
        <f>IF('Allocation Rows'!$B8="","",'Allocation Rows'!$E8)</f>
        <v/>
      </c>
      <c r="E9" s="22">
        <f>IF('Allocation Rows'!$B8="","",'Allocation Rows'!$F8)</f>
        <v/>
      </c>
      <c r="F9" s="17">
        <f>IF($B9="","",IF(AND('Allocation Rows'!$G8&lt;=$D$3,'Allocation Rows'!$H8&gt;=$B$3),"Yes","No"))</f>
        <v/>
      </c>
      <c r="G9" s="31">
        <f>IF($B9="","",N(IFERROR(VLOOKUP($B9,Rates!$B$6:$H$25,5,FALSE),0)))</f>
        <v/>
      </c>
      <c r="H9" s="31">
        <f>IF($B9="","",N(IFERROR(VLOOKUP($B9,Rates!$B$6:$H$25,6,FALSE),0)))</f>
        <v/>
      </c>
      <c r="I9" s="31">
        <f>IF($B9="","",IF($F9="Yes",$G9*$E9,0))</f>
        <v/>
      </c>
      <c r="J9" s="31">
        <f>IF($B9="","",IF($F9="Yes",$H9*$E9,0))</f>
        <v/>
      </c>
      <c r="K9" s="31">
        <f>IF($B9="","",$I9+$J9)</f>
        <v/>
      </c>
      <c r="L9" s="17">
        <f>IF('Allocation Rows'!$B8="","",'Allocation Rows'!$K8)</f>
        <v/>
      </c>
    </row>
    <row r="10">
      <c r="A10" s="17">
        <f>IF('Allocation Rows'!$B9="","",'Allocation Rows'!$A9)</f>
        <v/>
      </c>
      <c r="B10" s="17">
        <f>IF('Allocation Rows'!$B9="","",'Allocation Rows'!$B9)</f>
        <v/>
      </c>
      <c r="C10" s="17">
        <f>IF('Allocation Rows'!$B9="","",'Allocation Rows'!$D9)</f>
        <v/>
      </c>
      <c r="D10" s="17">
        <f>IF('Allocation Rows'!$B9="","",'Allocation Rows'!$E9)</f>
        <v/>
      </c>
      <c r="E10" s="22">
        <f>IF('Allocation Rows'!$B9="","",'Allocation Rows'!$F9)</f>
        <v/>
      </c>
      <c r="F10" s="17">
        <f>IF($B10="","",IF(AND('Allocation Rows'!$G9&lt;=$D$3,'Allocation Rows'!$H9&gt;=$B$3),"Yes","No"))</f>
        <v/>
      </c>
      <c r="G10" s="31">
        <f>IF($B10="","",N(IFERROR(VLOOKUP($B10,Rates!$B$6:$H$25,5,FALSE),0)))</f>
        <v/>
      </c>
      <c r="H10" s="31">
        <f>IF($B10="","",N(IFERROR(VLOOKUP($B10,Rates!$B$6:$H$25,6,FALSE),0)))</f>
        <v/>
      </c>
      <c r="I10" s="31">
        <f>IF($B10="","",IF($F10="Yes",$G10*$E10,0))</f>
        <v/>
      </c>
      <c r="J10" s="31">
        <f>IF($B10="","",IF($F10="Yes",$H10*$E10,0))</f>
        <v/>
      </c>
      <c r="K10" s="31">
        <f>IF($B10="","",$I10+$J10)</f>
        <v/>
      </c>
      <c r="L10" s="17">
        <f>IF('Allocation Rows'!$B9="","",'Allocation Rows'!$K9)</f>
        <v/>
      </c>
    </row>
    <row r="11">
      <c r="A11" s="17">
        <f>IF('Allocation Rows'!$B10="","",'Allocation Rows'!$A10)</f>
        <v/>
      </c>
      <c r="B11" s="17">
        <f>IF('Allocation Rows'!$B10="","",'Allocation Rows'!$B10)</f>
        <v/>
      </c>
      <c r="C11" s="17">
        <f>IF('Allocation Rows'!$B10="","",'Allocation Rows'!$D10)</f>
        <v/>
      </c>
      <c r="D11" s="17">
        <f>IF('Allocation Rows'!$B10="","",'Allocation Rows'!$E10)</f>
        <v/>
      </c>
      <c r="E11" s="22">
        <f>IF('Allocation Rows'!$B10="","",'Allocation Rows'!$F10)</f>
        <v/>
      </c>
      <c r="F11" s="17">
        <f>IF($B11="","",IF(AND('Allocation Rows'!$G10&lt;=$D$3,'Allocation Rows'!$H10&gt;=$B$3),"Yes","No"))</f>
        <v/>
      </c>
      <c r="G11" s="31">
        <f>IF($B11="","",N(IFERROR(VLOOKUP($B11,Rates!$B$6:$H$25,5,FALSE),0)))</f>
        <v/>
      </c>
      <c r="H11" s="31">
        <f>IF($B11="","",N(IFERROR(VLOOKUP($B11,Rates!$B$6:$H$25,6,FALSE),0)))</f>
        <v/>
      </c>
      <c r="I11" s="31">
        <f>IF($B11="","",IF($F11="Yes",$G11*$E11,0))</f>
        <v/>
      </c>
      <c r="J11" s="31">
        <f>IF($B11="","",IF($F11="Yes",$H11*$E11,0))</f>
        <v/>
      </c>
      <c r="K11" s="31">
        <f>IF($B11="","",$I11+$J11)</f>
        <v/>
      </c>
      <c r="L11" s="17">
        <f>IF('Allocation Rows'!$B10="","",'Allocation Rows'!$K10)</f>
        <v/>
      </c>
    </row>
    <row r="12">
      <c r="A12" s="17">
        <f>IF('Allocation Rows'!$B11="","",'Allocation Rows'!$A11)</f>
        <v/>
      </c>
      <c r="B12" s="17">
        <f>IF('Allocation Rows'!$B11="","",'Allocation Rows'!$B11)</f>
        <v/>
      </c>
      <c r="C12" s="17">
        <f>IF('Allocation Rows'!$B11="","",'Allocation Rows'!$D11)</f>
        <v/>
      </c>
      <c r="D12" s="17">
        <f>IF('Allocation Rows'!$B11="","",'Allocation Rows'!$E11)</f>
        <v/>
      </c>
      <c r="E12" s="22">
        <f>IF('Allocation Rows'!$B11="","",'Allocation Rows'!$F11)</f>
        <v/>
      </c>
      <c r="F12" s="17">
        <f>IF($B12="","",IF(AND('Allocation Rows'!$G11&lt;=$D$3,'Allocation Rows'!$H11&gt;=$B$3),"Yes","No"))</f>
        <v/>
      </c>
      <c r="G12" s="31">
        <f>IF($B12="","",N(IFERROR(VLOOKUP($B12,Rates!$B$6:$H$25,5,FALSE),0)))</f>
        <v/>
      </c>
      <c r="H12" s="31">
        <f>IF($B12="","",N(IFERROR(VLOOKUP($B12,Rates!$B$6:$H$25,6,FALSE),0)))</f>
        <v/>
      </c>
      <c r="I12" s="31">
        <f>IF($B12="","",IF($F12="Yes",$G12*$E12,0))</f>
        <v/>
      </c>
      <c r="J12" s="31">
        <f>IF($B12="","",IF($F12="Yes",$H12*$E12,0))</f>
        <v/>
      </c>
      <c r="K12" s="31">
        <f>IF($B12="","",$I12+$J12)</f>
        <v/>
      </c>
      <c r="L12" s="17">
        <f>IF('Allocation Rows'!$B11="","",'Allocation Rows'!$K11)</f>
        <v/>
      </c>
    </row>
    <row r="13">
      <c r="A13" s="17">
        <f>IF('Allocation Rows'!$B12="","",'Allocation Rows'!$A12)</f>
        <v/>
      </c>
      <c r="B13" s="17">
        <f>IF('Allocation Rows'!$B12="","",'Allocation Rows'!$B12)</f>
        <v/>
      </c>
      <c r="C13" s="17">
        <f>IF('Allocation Rows'!$B12="","",'Allocation Rows'!$D12)</f>
        <v/>
      </c>
      <c r="D13" s="17">
        <f>IF('Allocation Rows'!$B12="","",'Allocation Rows'!$E12)</f>
        <v/>
      </c>
      <c r="E13" s="22">
        <f>IF('Allocation Rows'!$B12="","",'Allocation Rows'!$F12)</f>
        <v/>
      </c>
      <c r="F13" s="17">
        <f>IF($B13="","",IF(AND('Allocation Rows'!$G12&lt;=$D$3,'Allocation Rows'!$H12&gt;=$B$3),"Yes","No"))</f>
        <v/>
      </c>
      <c r="G13" s="31">
        <f>IF($B13="","",N(IFERROR(VLOOKUP($B13,Rates!$B$6:$H$25,5,FALSE),0)))</f>
        <v/>
      </c>
      <c r="H13" s="31">
        <f>IF($B13="","",N(IFERROR(VLOOKUP($B13,Rates!$B$6:$H$25,6,FALSE),0)))</f>
        <v/>
      </c>
      <c r="I13" s="31">
        <f>IF($B13="","",IF($F13="Yes",$G13*$E13,0))</f>
        <v/>
      </c>
      <c r="J13" s="31">
        <f>IF($B13="","",IF($F13="Yes",$H13*$E13,0))</f>
        <v/>
      </c>
      <c r="K13" s="31">
        <f>IF($B13="","",$I13+$J13)</f>
        <v/>
      </c>
      <c r="L13" s="17">
        <f>IF('Allocation Rows'!$B12="","",'Allocation Rows'!$K12)</f>
        <v/>
      </c>
    </row>
    <row r="14">
      <c r="A14" s="17">
        <f>IF('Allocation Rows'!$B13="","",'Allocation Rows'!$A13)</f>
        <v/>
      </c>
      <c r="B14" s="17">
        <f>IF('Allocation Rows'!$B13="","",'Allocation Rows'!$B13)</f>
        <v/>
      </c>
      <c r="C14" s="17">
        <f>IF('Allocation Rows'!$B13="","",'Allocation Rows'!$D13)</f>
        <v/>
      </c>
      <c r="D14" s="17">
        <f>IF('Allocation Rows'!$B13="","",'Allocation Rows'!$E13)</f>
        <v/>
      </c>
      <c r="E14" s="22">
        <f>IF('Allocation Rows'!$B13="","",'Allocation Rows'!$F13)</f>
        <v/>
      </c>
      <c r="F14" s="17">
        <f>IF($B14="","",IF(AND('Allocation Rows'!$G13&lt;=$D$3,'Allocation Rows'!$H13&gt;=$B$3),"Yes","No"))</f>
        <v/>
      </c>
      <c r="G14" s="31">
        <f>IF($B14="","",N(IFERROR(VLOOKUP($B14,Rates!$B$6:$H$25,5,FALSE),0)))</f>
        <v/>
      </c>
      <c r="H14" s="31">
        <f>IF($B14="","",N(IFERROR(VLOOKUP($B14,Rates!$B$6:$H$25,6,FALSE),0)))</f>
        <v/>
      </c>
      <c r="I14" s="31">
        <f>IF($B14="","",IF($F14="Yes",$G14*$E14,0))</f>
        <v/>
      </c>
      <c r="J14" s="31">
        <f>IF($B14="","",IF($F14="Yes",$H14*$E14,0))</f>
        <v/>
      </c>
      <c r="K14" s="31">
        <f>IF($B14="","",$I14+$J14)</f>
        <v/>
      </c>
      <c r="L14" s="17">
        <f>IF('Allocation Rows'!$B13="","",'Allocation Rows'!$K13)</f>
        <v/>
      </c>
    </row>
    <row r="15">
      <c r="A15" s="17">
        <f>IF('Allocation Rows'!$B14="","",'Allocation Rows'!$A14)</f>
        <v/>
      </c>
      <c r="B15" s="17">
        <f>IF('Allocation Rows'!$B14="","",'Allocation Rows'!$B14)</f>
        <v/>
      </c>
      <c r="C15" s="17">
        <f>IF('Allocation Rows'!$B14="","",'Allocation Rows'!$D14)</f>
        <v/>
      </c>
      <c r="D15" s="17">
        <f>IF('Allocation Rows'!$B14="","",'Allocation Rows'!$E14)</f>
        <v/>
      </c>
      <c r="E15" s="22">
        <f>IF('Allocation Rows'!$B14="","",'Allocation Rows'!$F14)</f>
        <v/>
      </c>
      <c r="F15" s="17">
        <f>IF($B15="","",IF(AND('Allocation Rows'!$G14&lt;=$D$3,'Allocation Rows'!$H14&gt;=$B$3),"Yes","No"))</f>
        <v/>
      </c>
      <c r="G15" s="31">
        <f>IF($B15="","",N(IFERROR(VLOOKUP($B15,Rates!$B$6:$H$25,5,FALSE),0)))</f>
        <v/>
      </c>
      <c r="H15" s="31">
        <f>IF($B15="","",N(IFERROR(VLOOKUP($B15,Rates!$B$6:$H$25,6,FALSE),0)))</f>
        <v/>
      </c>
      <c r="I15" s="31">
        <f>IF($B15="","",IF($F15="Yes",$G15*$E15,0))</f>
        <v/>
      </c>
      <c r="J15" s="31">
        <f>IF($B15="","",IF($F15="Yes",$H15*$E15,0))</f>
        <v/>
      </c>
      <c r="K15" s="31">
        <f>IF($B15="","",$I15+$J15)</f>
        <v/>
      </c>
      <c r="L15" s="17">
        <f>IF('Allocation Rows'!$B14="","",'Allocation Rows'!$K14)</f>
        <v/>
      </c>
    </row>
    <row r="16">
      <c r="A16" s="17">
        <f>IF('Allocation Rows'!$B15="","",'Allocation Rows'!$A15)</f>
        <v/>
      </c>
      <c r="B16" s="17">
        <f>IF('Allocation Rows'!$B15="","",'Allocation Rows'!$B15)</f>
        <v/>
      </c>
      <c r="C16" s="17">
        <f>IF('Allocation Rows'!$B15="","",'Allocation Rows'!$D15)</f>
        <v/>
      </c>
      <c r="D16" s="17">
        <f>IF('Allocation Rows'!$B15="","",'Allocation Rows'!$E15)</f>
        <v/>
      </c>
      <c r="E16" s="22">
        <f>IF('Allocation Rows'!$B15="","",'Allocation Rows'!$F15)</f>
        <v/>
      </c>
      <c r="F16" s="17">
        <f>IF($B16="","",IF(AND('Allocation Rows'!$G15&lt;=$D$3,'Allocation Rows'!$H15&gt;=$B$3),"Yes","No"))</f>
        <v/>
      </c>
      <c r="G16" s="31">
        <f>IF($B16="","",N(IFERROR(VLOOKUP($B16,Rates!$B$6:$H$25,5,FALSE),0)))</f>
        <v/>
      </c>
      <c r="H16" s="31">
        <f>IF($B16="","",N(IFERROR(VLOOKUP($B16,Rates!$B$6:$H$25,6,FALSE),0)))</f>
        <v/>
      </c>
      <c r="I16" s="31">
        <f>IF($B16="","",IF($F16="Yes",$G16*$E16,0))</f>
        <v/>
      </c>
      <c r="J16" s="31">
        <f>IF($B16="","",IF($F16="Yes",$H16*$E16,0))</f>
        <v/>
      </c>
      <c r="K16" s="31">
        <f>IF($B16="","",$I16+$J16)</f>
        <v/>
      </c>
      <c r="L16" s="17">
        <f>IF('Allocation Rows'!$B15="","",'Allocation Rows'!$K15)</f>
        <v/>
      </c>
    </row>
    <row r="17">
      <c r="A17" s="17">
        <f>IF('Allocation Rows'!$B16="","",'Allocation Rows'!$A16)</f>
        <v/>
      </c>
      <c r="B17" s="17">
        <f>IF('Allocation Rows'!$B16="","",'Allocation Rows'!$B16)</f>
        <v/>
      </c>
      <c r="C17" s="17">
        <f>IF('Allocation Rows'!$B16="","",'Allocation Rows'!$D16)</f>
        <v/>
      </c>
      <c r="D17" s="17">
        <f>IF('Allocation Rows'!$B16="","",'Allocation Rows'!$E16)</f>
        <v/>
      </c>
      <c r="E17" s="22">
        <f>IF('Allocation Rows'!$B16="","",'Allocation Rows'!$F16)</f>
        <v/>
      </c>
      <c r="F17" s="17">
        <f>IF($B17="","",IF(AND('Allocation Rows'!$G16&lt;=$D$3,'Allocation Rows'!$H16&gt;=$B$3),"Yes","No"))</f>
        <v/>
      </c>
      <c r="G17" s="31">
        <f>IF($B17="","",N(IFERROR(VLOOKUP($B17,Rates!$B$6:$H$25,5,FALSE),0)))</f>
        <v/>
      </c>
      <c r="H17" s="31">
        <f>IF($B17="","",N(IFERROR(VLOOKUP($B17,Rates!$B$6:$H$25,6,FALSE),0)))</f>
        <v/>
      </c>
      <c r="I17" s="31">
        <f>IF($B17="","",IF($F17="Yes",$G17*$E17,0))</f>
        <v/>
      </c>
      <c r="J17" s="31">
        <f>IF($B17="","",IF($F17="Yes",$H17*$E17,0))</f>
        <v/>
      </c>
      <c r="K17" s="31">
        <f>IF($B17="","",$I17+$J17)</f>
        <v/>
      </c>
      <c r="L17" s="17">
        <f>IF('Allocation Rows'!$B16="","",'Allocation Rows'!$K16)</f>
        <v/>
      </c>
    </row>
    <row r="18">
      <c r="A18" s="17">
        <f>IF('Allocation Rows'!$B17="","",'Allocation Rows'!$A17)</f>
        <v/>
      </c>
      <c r="B18" s="17">
        <f>IF('Allocation Rows'!$B17="","",'Allocation Rows'!$B17)</f>
        <v/>
      </c>
      <c r="C18" s="17">
        <f>IF('Allocation Rows'!$B17="","",'Allocation Rows'!$D17)</f>
        <v/>
      </c>
      <c r="D18" s="17">
        <f>IF('Allocation Rows'!$B17="","",'Allocation Rows'!$E17)</f>
        <v/>
      </c>
      <c r="E18" s="22">
        <f>IF('Allocation Rows'!$B17="","",'Allocation Rows'!$F17)</f>
        <v/>
      </c>
      <c r="F18" s="17">
        <f>IF($B18="","",IF(AND('Allocation Rows'!$G17&lt;=$D$3,'Allocation Rows'!$H17&gt;=$B$3),"Yes","No"))</f>
        <v/>
      </c>
      <c r="G18" s="31">
        <f>IF($B18="","",N(IFERROR(VLOOKUP($B18,Rates!$B$6:$H$25,5,FALSE),0)))</f>
        <v/>
      </c>
      <c r="H18" s="31">
        <f>IF($B18="","",N(IFERROR(VLOOKUP($B18,Rates!$B$6:$H$25,6,FALSE),0)))</f>
        <v/>
      </c>
      <c r="I18" s="31">
        <f>IF($B18="","",IF($F18="Yes",$G18*$E18,0))</f>
        <v/>
      </c>
      <c r="J18" s="31">
        <f>IF($B18="","",IF($F18="Yes",$H18*$E18,0))</f>
        <v/>
      </c>
      <c r="K18" s="31">
        <f>IF($B18="","",$I18+$J18)</f>
        <v/>
      </c>
      <c r="L18" s="17">
        <f>IF('Allocation Rows'!$B17="","",'Allocation Rows'!$K17)</f>
        <v/>
      </c>
    </row>
    <row r="19">
      <c r="A19" s="17">
        <f>IF('Allocation Rows'!$B18="","",'Allocation Rows'!$A18)</f>
        <v/>
      </c>
      <c r="B19" s="17">
        <f>IF('Allocation Rows'!$B18="","",'Allocation Rows'!$B18)</f>
        <v/>
      </c>
      <c r="C19" s="17">
        <f>IF('Allocation Rows'!$B18="","",'Allocation Rows'!$D18)</f>
        <v/>
      </c>
      <c r="D19" s="17">
        <f>IF('Allocation Rows'!$B18="","",'Allocation Rows'!$E18)</f>
        <v/>
      </c>
      <c r="E19" s="22">
        <f>IF('Allocation Rows'!$B18="","",'Allocation Rows'!$F18)</f>
        <v/>
      </c>
      <c r="F19" s="17">
        <f>IF($B19="","",IF(AND('Allocation Rows'!$G18&lt;=$D$3,'Allocation Rows'!$H18&gt;=$B$3),"Yes","No"))</f>
        <v/>
      </c>
      <c r="G19" s="31">
        <f>IF($B19="","",N(IFERROR(VLOOKUP($B19,Rates!$B$6:$H$25,5,FALSE),0)))</f>
        <v/>
      </c>
      <c r="H19" s="31">
        <f>IF($B19="","",N(IFERROR(VLOOKUP($B19,Rates!$B$6:$H$25,6,FALSE),0)))</f>
        <v/>
      </c>
      <c r="I19" s="31">
        <f>IF($B19="","",IF($F19="Yes",$G19*$E19,0))</f>
        <v/>
      </c>
      <c r="J19" s="31">
        <f>IF($B19="","",IF($F19="Yes",$H19*$E19,0))</f>
        <v/>
      </c>
      <c r="K19" s="31">
        <f>IF($B19="","",$I19+$J19)</f>
        <v/>
      </c>
      <c r="L19" s="17">
        <f>IF('Allocation Rows'!$B18="","",'Allocation Rows'!$K18)</f>
        <v/>
      </c>
    </row>
    <row r="20">
      <c r="A20" s="17">
        <f>IF('Allocation Rows'!$B19="","",'Allocation Rows'!$A19)</f>
        <v/>
      </c>
      <c r="B20" s="17">
        <f>IF('Allocation Rows'!$B19="","",'Allocation Rows'!$B19)</f>
        <v/>
      </c>
      <c r="C20" s="17">
        <f>IF('Allocation Rows'!$B19="","",'Allocation Rows'!$D19)</f>
        <v/>
      </c>
      <c r="D20" s="17">
        <f>IF('Allocation Rows'!$B19="","",'Allocation Rows'!$E19)</f>
        <v/>
      </c>
      <c r="E20" s="22">
        <f>IF('Allocation Rows'!$B19="","",'Allocation Rows'!$F19)</f>
        <v/>
      </c>
      <c r="F20" s="17">
        <f>IF($B20="","",IF(AND('Allocation Rows'!$G19&lt;=$D$3,'Allocation Rows'!$H19&gt;=$B$3),"Yes","No"))</f>
        <v/>
      </c>
      <c r="G20" s="31">
        <f>IF($B20="","",N(IFERROR(VLOOKUP($B20,Rates!$B$6:$H$25,5,FALSE),0)))</f>
        <v/>
      </c>
      <c r="H20" s="31">
        <f>IF($B20="","",N(IFERROR(VLOOKUP($B20,Rates!$B$6:$H$25,6,FALSE),0)))</f>
        <v/>
      </c>
      <c r="I20" s="31">
        <f>IF($B20="","",IF($F20="Yes",$G20*$E20,0))</f>
        <v/>
      </c>
      <c r="J20" s="31">
        <f>IF($B20="","",IF($F20="Yes",$H20*$E20,0))</f>
        <v/>
      </c>
      <c r="K20" s="31">
        <f>IF($B20="","",$I20+$J20)</f>
        <v/>
      </c>
      <c r="L20" s="17">
        <f>IF('Allocation Rows'!$B19="","",'Allocation Rows'!$K19)</f>
        <v/>
      </c>
    </row>
    <row r="21">
      <c r="A21" s="17">
        <f>IF('Allocation Rows'!$B20="","",'Allocation Rows'!$A20)</f>
        <v/>
      </c>
      <c r="B21" s="17">
        <f>IF('Allocation Rows'!$B20="","",'Allocation Rows'!$B20)</f>
        <v/>
      </c>
      <c r="C21" s="17">
        <f>IF('Allocation Rows'!$B20="","",'Allocation Rows'!$D20)</f>
        <v/>
      </c>
      <c r="D21" s="17">
        <f>IF('Allocation Rows'!$B20="","",'Allocation Rows'!$E20)</f>
        <v/>
      </c>
      <c r="E21" s="22">
        <f>IF('Allocation Rows'!$B20="","",'Allocation Rows'!$F20)</f>
        <v/>
      </c>
      <c r="F21" s="17">
        <f>IF($B21="","",IF(AND('Allocation Rows'!$G20&lt;=$D$3,'Allocation Rows'!$H20&gt;=$B$3),"Yes","No"))</f>
        <v/>
      </c>
      <c r="G21" s="31">
        <f>IF($B21="","",N(IFERROR(VLOOKUP($B21,Rates!$B$6:$H$25,5,FALSE),0)))</f>
        <v/>
      </c>
      <c r="H21" s="31">
        <f>IF($B21="","",N(IFERROR(VLOOKUP($B21,Rates!$B$6:$H$25,6,FALSE),0)))</f>
        <v/>
      </c>
      <c r="I21" s="31">
        <f>IF($B21="","",IF($F21="Yes",$G21*$E21,0))</f>
        <v/>
      </c>
      <c r="J21" s="31">
        <f>IF($B21="","",IF($F21="Yes",$H21*$E21,0))</f>
        <v/>
      </c>
      <c r="K21" s="31">
        <f>IF($B21="","",$I21+$J21)</f>
        <v/>
      </c>
      <c r="L21" s="17">
        <f>IF('Allocation Rows'!$B20="","",'Allocation Rows'!$K20)</f>
        <v/>
      </c>
    </row>
    <row r="22">
      <c r="A22" s="17">
        <f>IF('Allocation Rows'!$B21="","",'Allocation Rows'!$A21)</f>
        <v/>
      </c>
      <c r="B22" s="17">
        <f>IF('Allocation Rows'!$B21="","",'Allocation Rows'!$B21)</f>
        <v/>
      </c>
      <c r="C22" s="17">
        <f>IF('Allocation Rows'!$B21="","",'Allocation Rows'!$D21)</f>
        <v/>
      </c>
      <c r="D22" s="17">
        <f>IF('Allocation Rows'!$B21="","",'Allocation Rows'!$E21)</f>
        <v/>
      </c>
      <c r="E22" s="22">
        <f>IF('Allocation Rows'!$B21="","",'Allocation Rows'!$F21)</f>
        <v/>
      </c>
      <c r="F22" s="17">
        <f>IF($B22="","",IF(AND('Allocation Rows'!$G21&lt;=$D$3,'Allocation Rows'!$H21&gt;=$B$3),"Yes","No"))</f>
        <v/>
      </c>
      <c r="G22" s="31">
        <f>IF($B22="","",N(IFERROR(VLOOKUP($B22,Rates!$B$6:$H$25,5,FALSE),0)))</f>
        <v/>
      </c>
      <c r="H22" s="31">
        <f>IF($B22="","",N(IFERROR(VLOOKUP($B22,Rates!$B$6:$H$25,6,FALSE),0)))</f>
        <v/>
      </c>
      <c r="I22" s="31">
        <f>IF($B22="","",IF($F22="Yes",$G22*$E22,0))</f>
        <v/>
      </c>
      <c r="J22" s="31">
        <f>IF($B22="","",IF($F22="Yes",$H22*$E22,0))</f>
        <v/>
      </c>
      <c r="K22" s="31">
        <f>IF($B22="","",$I22+$J22)</f>
        <v/>
      </c>
      <c r="L22" s="17">
        <f>IF('Allocation Rows'!$B21="","",'Allocation Rows'!$K21)</f>
        <v/>
      </c>
    </row>
    <row r="23">
      <c r="A23" s="17">
        <f>IF('Allocation Rows'!$B22="","",'Allocation Rows'!$A22)</f>
        <v/>
      </c>
      <c r="B23" s="17">
        <f>IF('Allocation Rows'!$B22="","",'Allocation Rows'!$B22)</f>
        <v/>
      </c>
      <c r="C23" s="17">
        <f>IF('Allocation Rows'!$B22="","",'Allocation Rows'!$D22)</f>
        <v/>
      </c>
      <c r="D23" s="17">
        <f>IF('Allocation Rows'!$B22="","",'Allocation Rows'!$E22)</f>
        <v/>
      </c>
      <c r="E23" s="22">
        <f>IF('Allocation Rows'!$B22="","",'Allocation Rows'!$F22)</f>
        <v/>
      </c>
      <c r="F23" s="17">
        <f>IF($B23="","",IF(AND('Allocation Rows'!$G22&lt;=$D$3,'Allocation Rows'!$H22&gt;=$B$3),"Yes","No"))</f>
        <v/>
      </c>
      <c r="G23" s="31">
        <f>IF($B23="","",N(IFERROR(VLOOKUP($B23,Rates!$B$6:$H$25,5,FALSE),0)))</f>
        <v/>
      </c>
      <c r="H23" s="31">
        <f>IF($B23="","",N(IFERROR(VLOOKUP($B23,Rates!$B$6:$H$25,6,FALSE),0)))</f>
        <v/>
      </c>
      <c r="I23" s="31">
        <f>IF($B23="","",IF($F23="Yes",$G23*$E23,0))</f>
        <v/>
      </c>
      <c r="J23" s="31">
        <f>IF($B23="","",IF($F23="Yes",$H23*$E23,0))</f>
        <v/>
      </c>
      <c r="K23" s="31">
        <f>IF($B23="","",$I23+$J23)</f>
        <v/>
      </c>
      <c r="L23" s="17">
        <f>IF('Allocation Rows'!$B22="","",'Allocation Rows'!$K22)</f>
        <v/>
      </c>
    </row>
    <row r="24">
      <c r="A24" s="17">
        <f>IF('Allocation Rows'!$B23="","",'Allocation Rows'!$A23)</f>
        <v/>
      </c>
      <c r="B24" s="17">
        <f>IF('Allocation Rows'!$B23="","",'Allocation Rows'!$B23)</f>
        <v/>
      </c>
      <c r="C24" s="17">
        <f>IF('Allocation Rows'!$B23="","",'Allocation Rows'!$D23)</f>
        <v/>
      </c>
      <c r="D24" s="17">
        <f>IF('Allocation Rows'!$B23="","",'Allocation Rows'!$E23)</f>
        <v/>
      </c>
      <c r="E24" s="22">
        <f>IF('Allocation Rows'!$B23="","",'Allocation Rows'!$F23)</f>
        <v/>
      </c>
      <c r="F24" s="17">
        <f>IF($B24="","",IF(AND('Allocation Rows'!$G23&lt;=$D$3,'Allocation Rows'!$H23&gt;=$B$3),"Yes","No"))</f>
        <v/>
      </c>
      <c r="G24" s="31">
        <f>IF($B24="","",N(IFERROR(VLOOKUP($B24,Rates!$B$6:$H$25,5,FALSE),0)))</f>
        <v/>
      </c>
      <c r="H24" s="31">
        <f>IF($B24="","",N(IFERROR(VLOOKUP($B24,Rates!$B$6:$H$25,6,FALSE),0)))</f>
        <v/>
      </c>
      <c r="I24" s="31">
        <f>IF($B24="","",IF($F24="Yes",$G24*$E24,0))</f>
        <v/>
      </c>
      <c r="J24" s="31">
        <f>IF($B24="","",IF($F24="Yes",$H24*$E24,0))</f>
        <v/>
      </c>
      <c r="K24" s="31">
        <f>IF($B24="","",$I24+$J24)</f>
        <v/>
      </c>
      <c r="L24" s="17">
        <f>IF('Allocation Rows'!$B23="","",'Allocation Rows'!$K23)</f>
        <v/>
      </c>
    </row>
    <row r="25">
      <c r="A25" s="17">
        <f>IF('Allocation Rows'!$B24="","",'Allocation Rows'!$A24)</f>
        <v/>
      </c>
      <c r="B25" s="17">
        <f>IF('Allocation Rows'!$B24="","",'Allocation Rows'!$B24)</f>
        <v/>
      </c>
      <c r="C25" s="17">
        <f>IF('Allocation Rows'!$B24="","",'Allocation Rows'!$D24)</f>
        <v/>
      </c>
      <c r="D25" s="17">
        <f>IF('Allocation Rows'!$B24="","",'Allocation Rows'!$E24)</f>
        <v/>
      </c>
      <c r="E25" s="22">
        <f>IF('Allocation Rows'!$B24="","",'Allocation Rows'!$F24)</f>
        <v/>
      </c>
      <c r="F25" s="17">
        <f>IF($B25="","",IF(AND('Allocation Rows'!$G24&lt;=$D$3,'Allocation Rows'!$H24&gt;=$B$3),"Yes","No"))</f>
        <v/>
      </c>
      <c r="G25" s="31">
        <f>IF($B25="","",N(IFERROR(VLOOKUP($B25,Rates!$B$6:$H$25,5,FALSE),0)))</f>
        <v/>
      </c>
      <c r="H25" s="31">
        <f>IF($B25="","",N(IFERROR(VLOOKUP($B25,Rates!$B$6:$H$25,6,FALSE),0)))</f>
        <v/>
      </c>
      <c r="I25" s="31">
        <f>IF($B25="","",IF($F25="Yes",$G25*$E25,0))</f>
        <v/>
      </c>
      <c r="J25" s="31">
        <f>IF($B25="","",IF($F25="Yes",$H25*$E25,0))</f>
        <v/>
      </c>
      <c r="K25" s="31">
        <f>IF($B25="","",$I25+$J25)</f>
        <v/>
      </c>
      <c r="L25" s="17">
        <f>IF('Allocation Rows'!$B24="","",'Allocation Rows'!$K24)</f>
        <v/>
      </c>
    </row>
    <row r="26">
      <c r="A26" s="17">
        <f>IF('Allocation Rows'!$B25="","",'Allocation Rows'!$A25)</f>
        <v/>
      </c>
      <c r="B26" s="17">
        <f>IF('Allocation Rows'!$B25="","",'Allocation Rows'!$B25)</f>
        <v/>
      </c>
      <c r="C26" s="17">
        <f>IF('Allocation Rows'!$B25="","",'Allocation Rows'!$D25)</f>
        <v/>
      </c>
      <c r="D26" s="17">
        <f>IF('Allocation Rows'!$B25="","",'Allocation Rows'!$E25)</f>
        <v/>
      </c>
      <c r="E26" s="22">
        <f>IF('Allocation Rows'!$B25="","",'Allocation Rows'!$F25)</f>
        <v/>
      </c>
      <c r="F26" s="17">
        <f>IF($B26="","",IF(AND('Allocation Rows'!$G25&lt;=$D$3,'Allocation Rows'!$H25&gt;=$B$3),"Yes","No"))</f>
        <v/>
      </c>
      <c r="G26" s="31">
        <f>IF($B26="","",N(IFERROR(VLOOKUP($B26,Rates!$B$6:$H$25,5,FALSE),0)))</f>
        <v/>
      </c>
      <c r="H26" s="31">
        <f>IF($B26="","",N(IFERROR(VLOOKUP($B26,Rates!$B$6:$H$25,6,FALSE),0)))</f>
        <v/>
      </c>
      <c r="I26" s="31">
        <f>IF($B26="","",IF($F26="Yes",$G26*$E26,0))</f>
        <v/>
      </c>
      <c r="J26" s="31">
        <f>IF($B26="","",IF($F26="Yes",$H26*$E26,0))</f>
        <v/>
      </c>
      <c r="K26" s="31">
        <f>IF($B26="","",$I26+$J26)</f>
        <v/>
      </c>
      <c r="L26" s="17">
        <f>IF('Allocation Rows'!$B25="","",'Allocation Rows'!$K25)</f>
        <v/>
      </c>
    </row>
    <row r="27">
      <c r="A27" s="17">
        <f>IF('Allocation Rows'!$B26="","",'Allocation Rows'!$A26)</f>
        <v/>
      </c>
      <c r="B27" s="17">
        <f>IF('Allocation Rows'!$B26="","",'Allocation Rows'!$B26)</f>
        <v/>
      </c>
      <c r="C27" s="17">
        <f>IF('Allocation Rows'!$B26="","",'Allocation Rows'!$D26)</f>
        <v/>
      </c>
      <c r="D27" s="17">
        <f>IF('Allocation Rows'!$B26="","",'Allocation Rows'!$E26)</f>
        <v/>
      </c>
      <c r="E27" s="22">
        <f>IF('Allocation Rows'!$B26="","",'Allocation Rows'!$F26)</f>
        <v/>
      </c>
      <c r="F27" s="17">
        <f>IF($B27="","",IF(AND('Allocation Rows'!$G26&lt;=$D$3,'Allocation Rows'!$H26&gt;=$B$3),"Yes","No"))</f>
        <v/>
      </c>
      <c r="G27" s="31">
        <f>IF($B27="","",N(IFERROR(VLOOKUP($B27,Rates!$B$6:$H$25,5,FALSE),0)))</f>
        <v/>
      </c>
      <c r="H27" s="31">
        <f>IF($B27="","",N(IFERROR(VLOOKUP($B27,Rates!$B$6:$H$25,6,FALSE),0)))</f>
        <v/>
      </c>
      <c r="I27" s="31">
        <f>IF($B27="","",IF($F27="Yes",$G27*$E27,0))</f>
        <v/>
      </c>
      <c r="J27" s="31">
        <f>IF($B27="","",IF($F27="Yes",$H27*$E27,0))</f>
        <v/>
      </c>
      <c r="K27" s="31">
        <f>IF($B27="","",$I27+$J27)</f>
        <v/>
      </c>
      <c r="L27" s="17">
        <f>IF('Allocation Rows'!$B26="","",'Allocation Rows'!$K26)</f>
        <v/>
      </c>
    </row>
    <row r="28">
      <c r="A28" s="17">
        <f>IF('Allocation Rows'!$B27="","",'Allocation Rows'!$A27)</f>
        <v/>
      </c>
      <c r="B28" s="17">
        <f>IF('Allocation Rows'!$B27="","",'Allocation Rows'!$B27)</f>
        <v/>
      </c>
      <c r="C28" s="17">
        <f>IF('Allocation Rows'!$B27="","",'Allocation Rows'!$D27)</f>
        <v/>
      </c>
      <c r="D28" s="17">
        <f>IF('Allocation Rows'!$B27="","",'Allocation Rows'!$E27)</f>
        <v/>
      </c>
      <c r="E28" s="22">
        <f>IF('Allocation Rows'!$B27="","",'Allocation Rows'!$F27)</f>
        <v/>
      </c>
      <c r="F28" s="17">
        <f>IF($B28="","",IF(AND('Allocation Rows'!$G27&lt;=$D$3,'Allocation Rows'!$H27&gt;=$B$3),"Yes","No"))</f>
        <v/>
      </c>
      <c r="G28" s="31">
        <f>IF($B28="","",N(IFERROR(VLOOKUP($B28,Rates!$B$6:$H$25,5,FALSE),0)))</f>
        <v/>
      </c>
      <c r="H28" s="31">
        <f>IF($B28="","",N(IFERROR(VLOOKUP($B28,Rates!$B$6:$H$25,6,FALSE),0)))</f>
        <v/>
      </c>
      <c r="I28" s="31">
        <f>IF($B28="","",IF($F28="Yes",$G28*$E28,0))</f>
        <v/>
      </c>
      <c r="J28" s="31">
        <f>IF($B28="","",IF($F28="Yes",$H28*$E28,0))</f>
        <v/>
      </c>
      <c r="K28" s="31">
        <f>IF($B28="","",$I28+$J28)</f>
        <v/>
      </c>
      <c r="L28" s="17">
        <f>IF('Allocation Rows'!$B27="","",'Allocation Rows'!$K27)</f>
        <v/>
      </c>
    </row>
    <row r="29">
      <c r="A29" s="17">
        <f>IF('Allocation Rows'!$B28="","",'Allocation Rows'!$A28)</f>
        <v/>
      </c>
      <c r="B29" s="17">
        <f>IF('Allocation Rows'!$B28="","",'Allocation Rows'!$B28)</f>
        <v/>
      </c>
      <c r="C29" s="17">
        <f>IF('Allocation Rows'!$B28="","",'Allocation Rows'!$D28)</f>
        <v/>
      </c>
      <c r="D29" s="17">
        <f>IF('Allocation Rows'!$B28="","",'Allocation Rows'!$E28)</f>
        <v/>
      </c>
      <c r="E29" s="22">
        <f>IF('Allocation Rows'!$B28="","",'Allocation Rows'!$F28)</f>
        <v/>
      </c>
      <c r="F29" s="17">
        <f>IF($B29="","",IF(AND('Allocation Rows'!$G28&lt;=$D$3,'Allocation Rows'!$H28&gt;=$B$3),"Yes","No"))</f>
        <v/>
      </c>
      <c r="G29" s="31">
        <f>IF($B29="","",N(IFERROR(VLOOKUP($B29,Rates!$B$6:$H$25,5,FALSE),0)))</f>
        <v/>
      </c>
      <c r="H29" s="31">
        <f>IF($B29="","",N(IFERROR(VLOOKUP($B29,Rates!$B$6:$H$25,6,FALSE),0)))</f>
        <v/>
      </c>
      <c r="I29" s="31">
        <f>IF($B29="","",IF($F29="Yes",$G29*$E29,0))</f>
        <v/>
      </c>
      <c r="J29" s="31">
        <f>IF($B29="","",IF($F29="Yes",$H29*$E29,0))</f>
        <v/>
      </c>
      <c r="K29" s="31">
        <f>IF($B29="","",$I29+$J29)</f>
        <v/>
      </c>
      <c r="L29" s="17">
        <f>IF('Allocation Rows'!$B28="","",'Allocation Rows'!$K28)</f>
        <v/>
      </c>
    </row>
    <row r="30">
      <c r="A30" s="17">
        <f>IF('Allocation Rows'!$B29="","",'Allocation Rows'!$A29)</f>
        <v/>
      </c>
      <c r="B30" s="17">
        <f>IF('Allocation Rows'!$B29="","",'Allocation Rows'!$B29)</f>
        <v/>
      </c>
      <c r="C30" s="17">
        <f>IF('Allocation Rows'!$B29="","",'Allocation Rows'!$D29)</f>
        <v/>
      </c>
      <c r="D30" s="17">
        <f>IF('Allocation Rows'!$B29="","",'Allocation Rows'!$E29)</f>
        <v/>
      </c>
      <c r="E30" s="22">
        <f>IF('Allocation Rows'!$B29="","",'Allocation Rows'!$F29)</f>
        <v/>
      </c>
      <c r="F30" s="17">
        <f>IF($B30="","",IF(AND('Allocation Rows'!$G29&lt;=$D$3,'Allocation Rows'!$H29&gt;=$B$3),"Yes","No"))</f>
        <v/>
      </c>
      <c r="G30" s="31">
        <f>IF($B30="","",N(IFERROR(VLOOKUP($B30,Rates!$B$6:$H$25,5,FALSE),0)))</f>
        <v/>
      </c>
      <c r="H30" s="31">
        <f>IF($B30="","",N(IFERROR(VLOOKUP($B30,Rates!$B$6:$H$25,6,FALSE),0)))</f>
        <v/>
      </c>
      <c r="I30" s="31">
        <f>IF($B30="","",IF($F30="Yes",$G30*$E30,0))</f>
        <v/>
      </c>
      <c r="J30" s="31">
        <f>IF($B30="","",IF($F30="Yes",$H30*$E30,0))</f>
        <v/>
      </c>
      <c r="K30" s="31">
        <f>IF($B30="","",$I30+$J30)</f>
        <v/>
      </c>
      <c r="L30" s="17">
        <f>IF('Allocation Rows'!$B29="","",'Allocation Rows'!$K29)</f>
        <v/>
      </c>
    </row>
    <row r="31">
      <c r="A31" s="17">
        <f>IF('Allocation Rows'!$B30="","",'Allocation Rows'!$A30)</f>
        <v/>
      </c>
      <c r="B31" s="17">
        <f>IF('Allocation Rows'!$B30="","",'Allocation Rows'!$B30)</f>
        <v/>
      </c>
      <c r="C31" s="17">
        <f>IF('Allocation Rows'!$B30="","",'Allocation Rows'!$D30)</f>
        <v/>
      </c>
      <c r="D31" s="17">
        <f>IF('Allocation Rows'!$B30="","",'Allocation Rows'!$E30)</f>
        <v/>
      </c>
      <c r="E31" s="22">
        <f>IF('Allocation Rows'!$B30="","",'Allocation Rows'!$F30)</f>
        <v/>
      </c>
      <c r="F31" s="17">
        <f>IF($B31="","",IF(AND('Allocation Rows'!$G30&lt;=$D$3,'Allocation Rows'!$H30&gt;=$B$3),"Yes","No"))</f>
        <v/>
      </c>
      <c r="G31" s="31">
        <f>IF($B31="","",N(IFERROR(VLOOKUP($B31,Rates!$B$6:$H$25,5,FALSE),0)))</f>
        <v/>
      </c>
      <c r="H31" s="31">
        <f>IF($B31="","",N(IFERROR(VLOOKUP($B31,Rates!$B$6:$H$25,6,FALSE),0)))</f>
        <v/>
      </c>
      <c r="I31" s="31">
        <f>IF($B31="","",IF($F31="Yes",$G31*$E31,0))</f>
        <v/>
      </c>
      <c r="J31" s="31">
        <f>IF($B31="","",IF($F31="Yes",$H31*$E31,0))</f>
        <v/>
      </c>
      <c r="K31" s="31">
        <f>IF($B31="","",$I31+$J31)</f>
        <v/>
      </c>
      <c r="L31" s="17">
        <f>IF('Allocation Rows'!$B30="","",'Allocation Rows'!$K30)</f>
        <v/>
      </c>
    </row>
    <row r="32">
      <c r="A32" s="17">
        <f>IF('Allocation Rows'!$B31="","",'Allocation Rows'!$A31)</f>
        <v/>
      </c>
      <c r="B32" s="17">
        <f>IF('Allocation Rows'!$B31="","",'Allocation Rows'!$B31)</f>
        <v/>
      </c>
      <c r="C32" s="17">
        <f>IF('Allocation Rows'!$B31="","",'Allocation Rows'!$D31)</f>
        <v/>
      </c>
      <c r="D32" s="17">
        <f>IF('Allocation Rows'!$B31="","",'Allocation Rows'!$E31)</f>
        <v/>
      </c>
      <c r="E32" s="22">
        <f>IF('Allocation Rows'!$B31="","",'Allocation Rows'!$F31)</f>
        <v/>
      </c>
      <c r="F32" s="17">
        <f>IF($B32="","",IF(AND('Allocation Rows'!$G31&lt;=$D$3,'Allocation Rows'!$H31&gt;=$B$3),"Yes","No"))</f>
        <v/>
      </c>
      <c r="G32" s="31">
        <f>IF($B32="","",N(IFERROR(VLOOKUP($B32,Rates!$B$6:$H$25,5,FALSE),0)))</f>
        <v/>
      </c>
      <c r="H32" s="31">
        <f>IF($B32="","",N(IFERROR(VLOOKUP($B32,Rates!$B$6:$H$25,6,FALSE),0)))</f>
        <v/>
      </c>
      <c r="I32" s="31">
        <f>IF($B32="","",IF($F32="Yes",$G32*$E32,0))</f>
        <v/>
      </c>
      <c r="J32" s="31">
        <f>IF($B32="","",IF($F32="Yes",$H32*$E32,0))</f>
        <v/>
      </c>
      <c r="K32" s="31">
        <f>IF($B32="","",$I32+$J32)</f>
        <v/>
      </c>
      <c r="L32" s="17">
        <f>IF('Allocation Rows'!$B31="","",'Allocation Rows'!$K31)</f>
        <v/>
      </c>
    </row>
    <row r="33">
      <c r="A33" s="17">
        <f>IF('Allocation Rows'!$B32="","",'Allocation Rows'!$A32)</f>
        <v/>
      </c>
      <c r="B33" s="17">
        <f>IF('Allocation Rows'!$B32="","",'Allocation Rows'!$B32)</f>
        <v/>
      </c>
      <c r="C33" s="17">
        <f>IF('Allocation Rows'!$B32="","",'Allocation Rows'!$D32)</f>
        <v/>
      </c>
      <c r="D33" s="17">
        <f>IF('Allocation Rows'!$B32="","",'Allocation Rows'!$E32)</f>
        <v/>
      </c>
      <c r="E33" s="22">
        <f>IF('Allocation Rows'!$B32="","",'Allocation Rows'!$F32)</f>
        <v/>
      </c>
      <c r="F33" s="17">
        <f>IF($B33="","",IF(AND('Allocation Rows'!$G32&lt;=$D$3,'Allocation Rows'!$H32&gt;=$B$3),"Yes","No"))</f>
        <v/>
      </c>
      <c r="G33" s="31">
        <f>IF($B33="","",N(IFERROR(VLOOKUP($B33,Rates!$B$6:$H$25,5,FALSE),0)))</f>
        <v/>
      </c>
      <c r="H33" s="31">
        <f>IF($B33="","",N(IFERROR(VLOOKUP($B33,Rates!$B$6:$H$25,6,FALSE),0)))</f>
        <v/>
      </c>
      <c r="I33" s="31">
        <f>IF($B33="","",IF($F33="Yes",$G33*$E33,0))</f>
        <v/>
      </c>
      <c r="J33" s="31">
        <f>IF($B33="","",IF($F33="Yes",$H33*$E33,0))</f>
        <v/>
      </c>
      <c r="K33" s="31">
        <f>IF($B33="","",$I33+$J33)</f>
        <v/>
      </c>
      <c r="L33" s="17">
        <f>IF('Allocation Rows'!$B32="","",'Allocation Rows'!$K32)</f>
        <v/>
      </c>
    </row>
    <row r="34">
      <c r="A34" s="17">
        <f>IF('Allocation Rows'!$B33="","",'Allocation Rows'!$A33)</f>
        <v/>
      </c>
      <c r="B34" s="17">
        <f>IF('Allocation Rows'!$B33="","",'Allocation Rows'!$B33)</f>
        <v/>
      </c>
      <c r="C34" s="17">
        <f>IF('Allocation Rows'!$B33="","",'Allocation Rows'!$D33)</f>
        <v/>
      </c>
      <c r="D34" s="17">
        <f>IF('Allocation Rows'!$B33="","",'Allocation Rows'!$E33)</f>
        <v/>
      </c>
      <c r="E34" s="22">
        <f>IF('Allocation Rows'!$B33="","",'Allocation Rows'!$F33)</f>
        <v/>
      </c>
      <c r="F34" s="17">
        <f>IF($B34="","",IF(AND('Allocation Rows'!$G33&lt;=$D$3,'Allocation Rows'!$H33&gt;=$B$3),"Yes","No"))</f>
        <v/>
      </c>
      <c r="G34" s="31">
        <f>IF($B34="","",N(IFERROR(VLOOKUP($B34,Rates!$B$6:$H$25,5,FALSE),0)))</f>
        <v/>
      </c>
      <c r="H34" s="31">
        <f>IF($B34="","",N(IFERROR(VLOOKUP($B34,Rates!$B$6:$H$25,6,FALSE),0)))</f>
        <v/>
      </c>
      <c r="I34" s="31">
        <f>IF($B34="","",IF($F34="Yes",$G34*$E34,0))</f>
        <v/>
      </c>
      <c r="J34" s="31">
        <f>IF($B34="","",IF($F34="Yes",$H34*$E34,0))</f>
        <v/>
      </c>
      <c r="K34" s="31">
        <f>IF($B34="","",$I34+$J34)</f>
        <v/>
      </c>
      <c r="L34" s="17">
        <f>IF('Allocation Rows'!$B33="","",'Allocation Rows'!$K33)</f>
        <v/>
      </c>
    </row>
    <row r="35">
      <c r="A35" s="17">
        <f>IF('Allocation Rows'!$B34="","",'Allocation Rows'!$A34)</f>
        <v/>
      </c>
      <c r="B35" s="17">
        <f>IF('Allocation Rows'!$B34="","",'Allocation Rows'!$B34)</f>
        <v/>
      </c>
      <c r="C35" s="17">
        <f>IF('Allocation Rows'!$B34="","",'Allocation Rows'!$D34)</f>
        <v/>
      </c>
      <c r="D35" s="17">
        <f>IF('Allocation Rows'!$B34="","",'Allocation Rows'!$E34)</f>
        <v/>
      </c>
      <c r="E35" s="22">
        <f>IF('Allocation Rows'!$B34="","",'Allocation Rows'!$F34)</f>
        <v/>
      </c>
      <c r="F35" s="17">
        <f>IF($B35="","",IF(AND('Allocation Rows'!$G34&lt;=$D$3,'Allocation Rows'!$H34&gt;=$B$3),"Yes","No"))</f>
        <v/>
      </c>
      <c r="G35" s="31">
        <f>IF($B35="","",N(IFERROR(VLOOKUP($B35,Rates!$B$6:$H$25,5,FALSE),0)))</f>
        <v/>
      </c>
      <c r="H35" s="31">
        <f>IF($B35="","",N(IFERROR(VLOOKUP($B35,Rates!$B$6:$H$25,6,FALSE),0)))</f>
        <v/>
      </c>
      <c r="I35" s="31">
        <f>IF($B35="","",IF($F35="Yes",$G35*$E35,0))</f>
        <v/>
      </c>
      <c r="J35" s="31">
        <f>IF($B35="","",IF($F35="Yes",$H35*$E35,0))</f>
        <v/>
      </c>
      <c r="K35" s="31">
        <f>IF($B35="","",$I35+$J35)</f>
        <v/>
      </c>
      <c r="L35" s="17">
        <f>IF('Allocation Rows'!$B34="","",'Allocation Rows'!$K34)</f>
        <v/>
      </c>
    </row>
    <row r="36">
      <c r="A36" s="17">
        <f>IF('Allocation Rows'!$B35="","",'Allocation Rows'!$A35)</f>
        <v/>
      </c>
      <c r="B36" s="17">
        <f>IF('Allocation Rows'!$B35="","",'Allocation Rows'!$B35)</f>
        <v/>
      </c>
      <c r="C36" s="17">
        <f>IF('Allocation Rows'!$B35="","",'Allocation Rows'!$D35)</f>
        <v/>
      </c>
      <c r="D36" s="17">
        <f>IF('Allocation Rows'!$B35="","",'Allocation Rows'!$E35)</f>
        <v/>
      </c>
      <c r="E36" s="22">
        <f>IF('Allocation Rows'!$B35="","",'Allocation Rows'!$F35)</f>
        <v/>
      </c>
      <c r="F36" s="17">
        <f>IF($B36="","",IF(AND('Allocation Rows'!$G35&lt;=$D$3,'Allocation Rows'!$H35&gt;=$B$3),"Yes","No"))</f>
        <v/>
      </c>
      <c r="G36" s="31">
        <f>IF($B36="","",N(IFERROR(VLOOKUP($B36,Rates!$B$6:$H$25,5,FALSE),0)))</f>
        <v/>
      </c>
      <c r="H36" s="31">
        <f>IF($B36="","",N(IFERROR(VLOOKUP($B36,Rates!$B$6:$H$25,6,FALSE),0)))</f>
        <v/>
      </c>
      <c r="I36" s="31">
        <f>IF($B36="","",IF($F36="Yes",$G36*$E36,0))</f>
        <v/>
      </c>
      <c r="J36" s="31">
        <f>IF($B36="","",IF($F36="Yes",$H36*$E36,0))</f>
        <v/>
      </c>
      <c r="K36" s="31">
        <f>IF($B36="","",$I36+$J36)</f>
        <v/>
      </c>
      <c r="L36" s="17">
        <f>IF('Allocation Rows'!$B35="","",'Allocation Rows'!$K35)</f>
        <v/>
      </c>
    </row>
    <row r="37">
      <c r="A37" s="17">
        <f>IF('Allocation Rows'!$B36="","",'Allocation Rows'!$A36)</f>
        <v/>
      </c>
      <c r="B37" s="17">
        <f>IF('Allocation Rows'!$B36="","",'Allocation Rows'!$B36)</f>
        <v/>
      </c>
      <c r="C37" s="17">
        <f>IF('Allocation Rows'!$B36="","",'Allocation Rows'!$D36)</f>
        <v/>
      </c>
      <c r="D37" s="17">
        <f>IF('Allocation Rows'!$B36="","",'Allocation Rows'!$E36)</f>
        <v/>
      </c>
      <c r="E37" s="22">
        <f>IF('Allocation Rows'!$B36="","",'Allocation Rows'!$F36)</f>
        <v/>
      </c>
      <c r="F37" s="17">
        <f>IF($B37="","",IF(AND('Allocation Rows'!$G36&lt;=$D$3,'Allocation Rows'!$H36&gt;=$B$3),"Yes","No"))</f>
        <v/>
      </c>
      <c r="G37" s="31">
        <f>IF($B37="","",N(IFERROR(VLOOKUP($B37,Rates!$B$6:$H$25,5,FALSE),0)))</f>
        <v/>
      </c>
      <c r="H37" s="31">
        <f>IF($B37="","",N(IFERROR(VLOOKUP($B37,Rates!$B$6:$H$25,6,FALSE),0)))</f>
        <v/>
      </c>
      <c r="I37" s="31">
        <f>IF($B37="","",IF($F37="Yes",$G37*$E37,0))</f>
        <v/>
      </c>
      <c r="J37" s="31">
        <f>IF($B37="","",IF($F37="Yes",$H37*$E37,0))</f>
        <v/>
      </c>
      <c r="K37" s="31">
        <f>IF($B37="","",$I37+$J37)</f>
        <v/>
      </c>
      <c r="L37" s="17">
        <f>IF('Allocation Rows'!$B36="","",'Allocation Rows'!$K36)</f>
        <v/>
      </c>
    </row>
    <row r="38">
      <c r="A38" s="17">
        <f>IF('Allocation Rows'!$B37="","",'Allocation Rows'!$A37)</f>
        <v/>
      </c>
      <c r="B38" s="17">
        <f>IF('Allocation Rows'!$B37="","",'Allocation Rows'!$B37)</f>
        <v/>
      </c>
      <c r="C38" s="17">
        <f>IF('Allocation Rows'!$B37="","",'Allocation Rows'!$D37)</f>
        <v/>
      </c>
      <c r="D38" s="17">
        <f>IF('Allocation Rows'!$B37="","",'Allocation Rows'!$E37)</f>
        <v/>
      </c>
      <c r="E38" s="22">
        <f>IF('Allocation Rows'!$B37="","",'Allocation Rows'!$F37)</f>
        <v/>
      </c>
      <c r="F38" s="17">
        <f>IF($B38="","",IF(AND('Allocation Rows'!$G37&lt;=$D$3,'Allocation Rows'!$H37&gt;=$B$3),"Yes","No"))</f>
        <v/>
      </c>
      <c r="G38" s="31">
        <f>IF($B38="","",N(IFERROR(VLOOKUP($B38,Rates!$B$6:$H$25,5,FALSE),0)))</f>
        <v/>
      </c>
      <c r="H38" s="31">
        <f>IF($B38="","",N(IFERROR(VLOOKUP($B38,Rates!$B$6:$H$25,6,FALSE),0)))</f>
        <v/>
      </c>
      <c r="I38" s="31">
        <f>IF($B38="","",IF($F38="Yes",$G38*$E38,0))</f>
        <v/>
      </c>
      <c r="J38" s="31">
        <f>IF($B38="","",IF($F38="Yes",$H38*$E38,0))</f>
        <v/>
      </c>
      <c r="K38" s="31">
        <f>IF($B38="","",$I38+$J38)</f>
        <v/>
      </c>
      <c r="L38" s="17">
        <f>IF('Allocation Rows'!$B37="","",'Allocation Rows'!$K37)</f>
        <v/>
      </c>
    </row>
    <row r="39">
      <c r="A39" s="17">
        <f>IF('Allocation Rows'!$B38="","",'Allocation Rows'!$A38)</f>
        <v/>
      </c>
      <c r="B39" s="17">
        <f>IF('Allocation Rows'!$B38="","",'Allocation Rows'!$B38)</f>
        <v/>
      </c>
      <c r="C39" s="17">
        <f>IF('Allocation Rows'!$B38="","",'Allocation Rows'!$D38)</f>
        <v/>
      </c>
      <c r="D39" s="17">
        <f>IF('Allocation Rows'!$B38="","",'Allocation Rows'!$E38)</f>
        <v/>
      </c>
      <c r="E39" s="22">
        <f>IF('Allocation Rows'!$B38="","",'Allocation Rows'!$F38)</f>
        <v/>
      </c>
      <c r="F39" s="17">
        <f>IF($B39="","",IF(AND('Allocation Rows'!$G38&lt;=$D$3,'Allocation Rows'!$H38&gt;=$B$3),"Yes","No"))</f>
        <v/>
      </c>
      <c r="G39" s="31">
        <f>IF($B39="","",N(IFERROR(VLOOKUP($B39,Rates!$B$6:$H$25,5,FALSE),0)))</f>
        <v/>
      </c>
      <c r="H39" s="31">
        <f>IF($B39="","",N(IFERROR(VLOOKUP($B39,Rates!$B$6:$H$25,6,FALSE),0)))</f>
        <v/>
      </c>
      <c r="I39" s="31">
        <f>IF($B39="","",IF($F39="Yes",$G39*$E39,0))</f>
        <v/>
      </c>
      <c r="J39" s="31">
        <f>IF($B39="","",IF($F39="Yes",$H39*$E39,0))</f>
        <v/>
      </c>
      <c r="K39" s="31">
        <f>IF($B39="","",$I39+$J39)</f>
        <v/>
      </c>
      <c r="L39" s="17">
        <f>IF('Allocation Rows'!$B38="","",'Allocation Rows'!$K38)</f>
        <v/>
      </c>
    </row>
    <row r="40">
      <c r="A40" s="17">
        <f>IF('Allocation Rows'!$B39="","",'Allocation Rows'!$A39)</f>
        <v/>
      </c>
      <c r="B40" s="17">
        <f>IF('Allocation Rows'!$B39="","",'Allocation Rows'!$B39)</f>
        <v/>
      </c>
      <c r="C40" s="17">
        <f>IF('Allocation Rows'!$B39="","",'Allocation Rows'!$D39)</f>
        <v/>
      </c>
      <c r="D40" s="17">
        <f>IF('Allocation Rows'!$B39="","",'Allocation Rows'!$E39)</f>
        <v/>
      </c>
      <c r="E40" s="22">
        <f>IF('Allocation Rows'!$B39="","",'Allocation Rows'!$F39)</f>
        <v/>
      </c>
      <c r="F40" s="17">
        <f>IF($B40="","",IF(AND('Allocation Rows'!$G39&lt;=$D$3,'Allocation Rows'!$H39&gt;=$B$3),"Yes","No"))</f>
        <v/>
      </c>
      <c r="G40" s="31">
        <f>IF($B40="","",N(IFERROR(VLOOKUP($B40,Rates!$B$6:$H$25,5,FALSE),0)))</f>
        <v/>
      </c>
      <c r="H40" s="31">
        <f>IF($B40="","",N(IFERROR(VLOOKUP($B40,Rates!$B$6:$H$25,6,FALSE),0)))</f>
        <v/>
      </c>
      <c r="I40" s="31">
        <f>IF($B40="","",IF($F40="Yes",$G40*$E40,0))</f>
        <v/>
      </c>
      <c r="J40" s="31">
        <f>IF($B40="","",IF($F40="Yes",$H40*$E40,0))</f>
        <v/>
      </c>
      <c r="K40" s="31">
        <f>IF($B40="","",$I40+$J40)</f>
        <v/>
      </c>
      <c r="L40" s="17">
        <f>IF('Allocation Rows'!$B39="","",'Allocation Rows'!$K39)</f>
        <v/>
      </c>
    </row>
    <row r="41">
      <c r="A41" s="17">
        <f>IF('Allocation Rows'!$B40="","",'Allocation Rows'!$A40)</f>
        <v/>
      </c>
      <c r="B41" s="17">
        <f>IF('Allocation Rows'!$B40="","",'Allocation Rows'!$B40)</f>
        <v/>
      </c>
      <c r="C41" s="17">
        <f>IF('Allocation Rows'!$B40="","",'Allocation Rows'!$D40)</f>
        <v/>
      </c>
      <c r="D41" s="17">
        <f>IF('Allocation Rows'!$B40="","",'Allocation Rows'!$E40)</f>
        <v/>
      </c>
      <c r="E41" s="22">
        <f>IF('Allocation Rows'!$B40="","",'Allocation Rows'!$F40)</f>
        <v/>
      </c>
      <c r="F41" s="17">
        <f>IF($B41="","",IF(AND('Allocation Rows'!$G40&lt;=$D$3,'Allocation Rows'!$H40&gt;=$B$3),"Yes","No"))</f>
        <v/>
      </c>
      <c r="G41" s="31">
        <f>IF($B41="","",N(IFERROR(VLOOKUP($B41,Rates!$B$6:$H$25,5,FALSE),0)))</f>
        <v/>
      </c>
      <c r="H41" s="31">
        <f>IF($B41="","",N(IFERROR(VLOOKUP($B41,Rates!$B$6:$H$25,6,FALSE),0)))</f>
        <v/>
      </c>
      <c r="I41" s="31">
        <f>IF($B41="","",IF($F41="Yes",$G41*$E41,0))</f>
        <v/>
      </c>
      <c r="J41" s="31">
        <f>IF($B41="","",IF($F41="Yes",$H41*$E41,0))</f>
        <v/>
      </c>
      <c r="K41" s="31">
        <f>IF($B41="","",$I41+$J41)</f>
        <v/>
      </c>
      <c r="L41" s="17">
        <f>IF('Allocation Rows'!$B40="","",'Allocation Rows'!$K40)</f>
        <v/>
      </c>
    </row>
    <row r="42">
      <c r="A42" s="17">
        <f>IF('Allocation Rows'!$B41="","",'Allocation Rows'!$A41)</f>
        <v/>
      </c>
      <c r="B42" s="17">
        <f>IF('Allocation Rows'!$B41="","",'Allocation Rows'!$B41)</f>
        <v/>
      </c>
      <c r="C42" s="17">
        <f>IF('Allocation Rows'!$B41="","",'Allocation Rows'!$D41)</f>
        <v/>
      </c>
      <c r="D42" s="17">
        <f>IF('Allocation Rows'!$B41="","",'Allocation Rows'!$E41)</f>
        <v/>
      </c>
      <c r="E42" s="22">
        <f>IF('Allocation Rows'!$B41="","",'Allocation Rows'!$F41)</f>
        <v/>
      </c>
      <c r="F42" s="17">
        <f>IF($B42="","",IF(AND('Allocation Rows'!$G41&lt;=$D$3,'Allocation Rows'!$H41&gt;=$B$3),"Yes","No"))</f>
        <v/>
      </c>
      <c r="G42" s="31">
        <f>IF($B42="","",N(IFERROR(VLOOKUP($B42,Rates!$B$6:$H$25,5,FALSE),0)))</f>
        <v/>
      </c>
      <c r="H42" s="31">
        <f>IF($B42="","",N(IFERROR(VLOOKUP($B42,Rates!$B$6:$H$25,6,FALSE),0)))</f>
        <v/>
      </c>
      <c r="I42" s="31">
        <f>IF($B42="","",IF($F42="Yes",$G42*$E42,0))</f>
        <v/>
      </c>
      <c r="J42" s="31">
        <f>IF($B42="","",IF($F42="Yes",$H42*$E42,0))</f>
        <v/>
      </c>
      <c r="K42" s="31">
        <f>IF($B42="","",$I42+$J42)</f>
        <v/>
      </c>
      <c r="L42" s="17">
        <f>IF('Allocation Rows'!$B41="","",'Allocation Rows'!$K41)</f>
        <v/>
      </c>
    </row>
    <row r="43">
      <c r="A43" s="17">
        <f>IF('Allocation Rows'!$B42="","",'Allocation Rows'!$A42)</f>
        <v/>
      </c>
      <c r="B43" s="17">
        <f>IF('Allocation Rows'!$B42="","",'Allocation Rows'!$B42)</f>
        <v/>
      </c>
      <c r="C43" s="17">
        <f>IF('Allocation Rows'!$B42="","",'Allocation Rows'!$D42)</f>
        <v/>
      </c>
      <c r="D43" s="17">
        <f>IF('Allocation Rows'!$B42="","",'Allocation Rows'!$E42)</f>
        <v/>
      </c>
      <c r="E43" s="22">
        <f>IF('Allocation Rows'!$B42="","",'Allocation Rows'!$F42)</f>
        <v/>
      </c>
      <c r="F43" s="17">
        <f>IF($B43="","",IF(AND('Allocation Rows'!$G42&lt;=$D$3,'Allocation Rows'!$H42&gt;=$B$3),"Yes","No"))</f>
        <v/>
      </c>
      <c r="G43" s="31">
        <f>IF($B43="","",N(IFERROR(VLOOKUP($B43,Rates!$B$6:$H$25,5,FALSE),0)))</f>
        <v/>
      </c>
      <c r="H43" s="31">
        <f>IF($B43="","",N(IFERROR(VLOOKUP($B43,Rates!$B$6:$H$25,6,FALSE),0)))</f>
        <v/>
      </c>
      <c r="I43" s="31">
        <f>IF($B43="","",IF($F43="Yes",$G43*$E43,0))</f>
        <v/>
      </c>
      <c r="J43" s="31">
        <f>IF($B43="","",IF($F43="Yes",$H43*$E43,0))</f>
        <v/>
      </c>
      <c r="K43" s="31">
        <f>IF($B43="","",$I43+$J43)</f>
        <v/>
      </c>
      <c r="L43" s="17">
        <f>IF('Allocation Rows'!$B42="","",'Allocation Rows'!$K42)</f>
        <v/>
      </c>
    </row>
    <row r="44">
      <c r="A44" s="17">
        <f>IF('Allocation Rows'!$B43="","",'Allocation Rows'!$A43)</f>
        <v/>
      </c>
      <c r="B44" s="17">
        <f>IF('Allocation Rows'!$B43="","",'Allocation Rows'!$B43)</f>
        <v/>
      </c>
      <c r="C44" s="17">
        <f>IF('Allocation Rows'!$B43="","",'Allocation Rows'!$D43)</f>
        <v/>
      </c>
      <c r="D44" s="17">
        <f>IF('Allocation Rows'!$B43="","",'Allocation Rows'!$E43)</f>
        <v/>
      </c>
      <c r="E44" s="22">
        <f>IF('Allocation Rows'!$B43="","",'Allocation Rows'!$F43)</f>
        <v/>
      </c>
      <c r="F44" s="17">
        <f>IF($B44="","",IF(AND('Allocation Rows'!$G43&lt;=$D$3,'Allocation Rows'!$H43&gt;=$B$3),"Yes","No"))</f>
        <v/>
      </c>
      <c r="G44" s="31">
        <f>IF($B44="","",N(IFERROR(VLOOKUP($B44,Rates!$B$6:$H$25,5,FALSE),0)))</f>
        <v/>
      </c>
      <c r="H44" s="31">
        <f>IF($B44="","",N(IFERROR(VLOOKUP($B44,Rates!$B$6:$H$25,6,FALSE),0)))</f>
        <v/>
      </c>
      <c r="I44" s="31">
        <f>IF($B44="","",IF($F44="Yes",$G44*$E44,0))</f>
        <v/>
      </c>
      <c r="J44" s="31">
        <f>IF($B44="","",IF($F44="Yes",$H44*$E44,0))</f>
        <v/>
      </c>
      <c r="K44" s="31">
        <f>IF($B44="","",$I44+$J44)</f>
        <v/>
      </c>
      <c r="L44" s="17">
        <f>IF('Allocation Rows'!$B43="","",'Allocation Rows'!$K43)</f>
        <v/>
      </c>
    </row>
    <row r="45">
      <c r="A45" s="17">
        <f>IF('Allocation Rows'!$B44="","",'Allocation Rows'!$A44)</f>
        <v/>
      </c>
      <c r="B45" s="17">
        <f>IF('Allocation Rows'!$B44="","",'Allocation Rows'!$B44)</f>
        <v/>
      </c>
      <c r="C45" s="17">
        <f>IF('Allocation Rows'!$B44="","",'Allocation Rows'!$D44)</f>
        <v/>
      </c>
      <c r="D45" s="17">
        <f>IF('Allocation Rows'!$B44="","",'Allocation Rows'!$E44)</f>
        <v/>
      </c>
      <c r="E45" s="22">
        <f>IF('Allocation Rows'!$B44="","",'Allocation Rows'!$F44)</f>
        <v/>
      </c>
      <c r="F45" s="17">
        <f>IF($B45="","",IF(AND('Allocation Rows'!$G44&lt;=$D$3,'Allocation Rows'!$H44&gt;=$B$3),"Yes","No"))</f>
        <v/>
      </c>
      <c r="G45" s="31">
        <f>IF($B45="","",N(IFERROR(VLOOKUP($B45,Rates!$B$6:$H$25,5,FALSE),0)))</f>
        <v/>
      </c>
      <c r="H45" s="31">
        <f>IF($B45="","",N(IFERROR(VLOOKUP($B45,Rates!$B$6:$H$25,6,FALSE),0)))</f>
        <v/>
      </c>
      <c r="I45" s="31">
        <f>IF($B45="","",IF($F45="Yes",$G45*$E45,0))</f>
        <v/>
      </c>
      <c r="J45" s="31">
        <f>IF($B45="","",IF($F45="Yes",$H45*$E45,0))</f>
        <v/>
      </c>
      <c r="K45" s="31">
        <f>IF($B45="","",$I45+$J45)</f>
        <v/>
      </c>
      <c r="L45" s="17">
        <f>IF('Allocation Rows'!$B44="","",'Allocation Rows'!$K44)</f>
        <v/>
      </c>
    </row>
    <row r="46">
      <c r="A46" s="17">
        <f>IF('Allocation Rows'!$B45="","",'Allocation Rows'!$A45)</f>
        <v/>
      </c>
      <c r="B46" s="17">
        <f>IF('Allocation Rows'!$B45="","",'Allocation Rows'!$B45)</f>
        <v/>
      </c>
      <c r="C46" s="17">
        <f>IF('Allocation Rows'!$B45="","",'Allocation Rows'!$D45)</f>
        <v/>
      </c>
      <c r="D46" s="17">
        <f>IF('Allocation Rows'!$B45="","",'Allocation Rows'!$E45)</f>
        <v/>
      </c>
      <c r="E46" s="22">
        <f>IF('Allocation Rows'!$B45="","",'Allocation Rows'!$F45)</f>
        <v/>
      </c>
      <c r="F46" s="17">
        <f>IF($B46="","",IF(AND('Allocation Rows'!$G45&lt;=$D$3,'Allocation Rows'!$H45&gt;=$B$3),"Yes","No"))</f>
        <v/>
      </c>
      <c r="G46" s="31">
        <f>IF($B46="","",N(IFERROR(VLOOKUP($B46,Rates!$B$6:$H$25,5,FALSE),0)))</f>
        <v/>
      </c>
      <c r="H46" s="31">
        <f>IF($B46="","",N(IFERROR(VLOOKUP($B46,Rates!$B$6:$H$25,6,FALSE),0)))</f>
        <v/>
      </c>
      <c r="I46" s="31">
        <f>IF($B46="","",IF($F46="Yes",$G46*$E46,0))</f>
        <v/>
      </c>
      <c r="J46" s="31">
        <f>IF($B46="","",IF($F46="Yes",$H46*$E46,0))</f>
        <v/>
      </c>
      <c r="K46" s="31">
        <f>IF($B46="","",$I46+$J46)</f>
        <v/>
      </c>
      <c r="L46" s="17">
        <f>IF('Allocation Rows'!$B45="","",'Allocation Rows'!$K45)</f>
        <v/>
      </c>
    </row>
    <row r="47"/>
    <row r="48">
      <c r="A48" s="23" t="inlineStr">
        <is>
          <t>Total charged this period</t>
        </is>
      </c>
      <c r="I48" s="32">
        <f>SUM(I$7:I$46)</f>
        <v/>
      </c>
      <c r="J48" s="32">
        <f>SUM(J$7:J$46)</f>
        <v/>
      </c>
      <c r="K48" s="32">
        <f>SUM(K$7:K$46)</f>
        <v/>
      </c>
    </row>
    <row r="49"/>
    <row r="50">
      <c r="A50" s="25" t="inlineStr">
        <is>
          <t>Charge by award</t>
        </is>
      </c>
    </row>
    <row r="51" ht="30" customHeight="1">
      <c r="A51" s="9" t="inlineStr">
        <is>
          <t>Award ID</t>
        </is>
      </c>
      <c r="B51" s="9" t="inlineStr">
        <is>
          <t>Award or cost objective</t>
        </is>
      </c>
      <c r="C51" s="9" t="inlineStr">
        <is>
          <t>Salary charged</t>
        </is>
      </c>
      <c r="D51" s="9" t="inlineStr">
        <is>
          <t>Fringe charged</t>
        </is>
      </c>
      <c r="E51" s="9" t="inlineStr">
        <is>
          <t>Total, including cost share</t>
        </is>
      </c>
      <c r="F51" s="9" t="inlineStr">
        <is>
          <t>Of which cost share</t>
        </is>
      </c>
      <c r="G51" s="9" t="inlineStr">
        <is>
          <t>Total excluding cost share</t>
        </is>
      </c>
    </row>
    <row r="52">
      <c r="A52" s="10" t="inlineStr">
        <is>
          <t>FED-2026-A</t>
        </is>
      </c>
      <c r="B52" s="10" t="inlineStr">
        <is>
          <t>Award 2026-A</t>
        </is>
      </c>
      <c r="C52" s="31">
        <f>IF($A52="","",SUMIF($D$7:$D$46,$A52,$I$7:$I$46))</f>
        <v/>
      </c>
      <c r="D52" s="31">
        <f>IF($A52="","",SUMIF($D$7:$D$46,$A52,$J$7:$J$46))</f>
        <v/>
      </c>
      <c r="E52" s="31">
        <f>IF($A52="","",$C52+$D52)</f>
        <v/>
      </c>
      <c r="F52" s="31">
        <f>IF($A52="","",SUMIFS($K$7:$K$46,$D$7:$D$46,$A52,$L$7:$L$46,"Cost share"))</f>
        <v/>
      </c>
      <c r="G52" s="31">
        <f>IF($A52="","",$E52-$F52)</f>
        <v/>
      </c>
    </row>
    <row r="53">
      <c r="A53" s="10" t="inlineStr">
        <is>
          <t>FED-2026-B</t>
        </is>
      </c>
      <c r="B53" s="10" t="inlineStr">
        <is>
          <t>Award 2026-B</t>
        </is>
      </c>
      <c r="C53" s="31">
        <f>IF($A53="","",SUMIF($D$7:$D$46,$A53,$I$7:$I$46))</f>
        <v/>
      </c>
      <c r="D53" s="31">
        <f>IF($A53="","",SUMIF($D$7:$D$46,$A53,$J$7:$J$46))</f>
        <v/>
      </c>
      <c r="E53" s="31">
        <f>IF($A53="","",$C53+$D53)</f>
        <v/>
      </c>
      <c r="F53" s="31">
        <f>IF($A53="","",SUMIFS($K$7:$K$46,$D$7:$D$46,$A53,$L$7:$L$46,"Cost share"))</f>
        <v/>
      </c>
      <c r="G53" s="31">
        <f>IF($A53="","",$E53-$F53)</f>
        <v/>
      </c>
    </row>
    <row r="54">
      <c r="A54" s="10" t="inlineStr">
        <is>
          <t>STATE-2026-C</t>
        </is>
      </c>
      <c r="B54" s="10" t="inlineStr">
        <is>
          <t>Award 2026-C</t>
        </is>
      </c>
      <c r="C54" s="31">
        <f>IF($A54="","",SUMIF($D$7:$D$46,$A54,$I$7:$I$46))</f>
        <v/>
      </c>
      <c r="D54" s="31">
        <f>IF($A54="","",SUMIF($D$7:$D$46,$A54,$J$7:$J$46))</f>
        <v/>
      </c>
      <c r="E54" s="31">
        <f>IF($A54="","",$C54+$D54)</f>
        <v/>
      </c>
      <c r="F54" s="31">
        <f>IF($A54="","",SUMIFS($K$7:$K$46,$D$7:$D$46,$A54,$L$7:$L$46,"Cost share"))</f>
        <v/>
      </c>
      <c r="G54" s="31">
        <f>IF($A54="","",$E54-$F54)</f>
        <v/>
      </c>
    </row>
    <row r="55">
      <c r="A55" s="10" t="inlineStr">
        <is>
          <t>UNRESTRICTED</t>
        </is>
      </c>
      <c r="B55" s="10" t="inlineStr">
        <is>
          <t>Unrestricted</t>
        </is>
      </c>
      <c r="C55" s="31">
        <f>IF($A55="","",SUMIF($D$7:$D$46,$A55,$I$7:$I$46))</f>
        <v/>
      </c>
      <c r="D55" s="31">
        <f>IF($A55="","",SUMIF($D$7:$D$46,$A55,$J$7:$J$46))</f>
        <v/>
      </c>
      <c r="E55" s="31">
        <f>IF($A55="","",$C55+$D55)</f>
        <v/>
      </c>
      <c r="F55" s="31">
        <f>IF($A55="","",SUMIFS($K$7:$K$46,$D$7:$D$46,$A55,$L$7:$L$46,"Cost share"))</f>
        <v/>
      </c>
      <c r="G55" s="31">
        <f>IF($A55="","",$E55-$F55)</f>
        <v/>
      </c>
    </row>
    <row r="56">
      <c r="A56" s="10" t="inlineStr">
        <is>
          <t>INDIRECT</t>
        </is>
      </c>
      <c r="B56" s="10" t="inlineStr">
        <is>
          <t>Indirect cost pool</t>
        </is>
      </c>
      <c r="C56" s="31">
        <f>IF($A56="","",SUMIF($D$7:$D$46,$A56,$I$7:$I$46))</f>
        <v/>
      </c>
      <c r="D56" s="31">
        <f>IF($A56="","",SUMIF($D$7:$D$46,$A56,$J$7:$J$46))</f>
        <v/>
      </c>
      <c r="E56" s="31">
        <f>IF($A56="","",$C56+$D56)</f>
        <v/>
      </c>
      <c r="F56" s="31">
        <f>IF($A56="","",SUMIFS($K$7:$K$46,$D$7:$D$46,$A56,$L$7:$L$46,"Cost share"))</f>
        <v/>
      </c>
      <c r="G56" s="31">
        <f>IF($A56="","",$E56-$F56)</f>
        <v/>
      </c>
    </row>
    <row r="57">
      <c r="A57" s="10" t="n"/>
      <c r="B57" s="10" t="n"/>
      <c r="C57" s="31">
        <f>IF($A57="","",SUMIF($D$7:$D$46,$A57,$I$7:$I$46))</f>
        <v/>
      </c>
      <c r="D57" s="31">
        <f>IF($A57="","",SUMIF($D$7:$D$46,$A57,$J$7:$J$46))</f>
        <v/>
      </c>
      <c r="E57" s="31">
        <f>IF($A57="","",$C57+$D57)</f>
        <v/>
      </c>
      <c r="F57" s="31">
        <f>IF($A57="","",SUMIFS($K$7:$K$46,$D$7:$D$46,$A57,$L$7:$L$46,"Cost share"))</f>
        <v/>
      </c>
      <c r="G57" s="31">
        <f>IF($A57="","",$E57-$F57)</f>
        <v/>
      </c>
    </row>
    <row r="58">
      <c r="A58" s="10" t="n"/>
      <c r="B58" s="10" t="n"/>
      <c r="C58" s="31">
        <f>IF($A58="","",SUMIF($D$7:$D$46,$A58,$I$7:$I$46))</f>
        <v/>
      </c>
      <c r="D58" s="31">
        <f>IF($A58="","",SUMIF($D$7:$D$46,$A58,$J$7:$J$46))</f>
        <v/>
      </c>
      <c r="E58" s="31">
        <f>IF($A58="","",$C58+$D58)</f>
        <v/>
      </c>
      <c r="F58" s="31">
        <f>IF($A58="","",SUMIFS($K$7:$K$46,$D$7:$D$46,$A58,$L$7:$L$46,"Cost share"))</f>
        <v/>
      </c>
      <c r="G58" s="31">
        <f>IF($A58="","",$E58-$F58)</f>
        <v/>
      </c>
    </row>
    <row r="59">
      <c r="A59" s="10" t="n"/>
      <c r="B59" s="10" t="n"/>
      <c r="C59" s="31">
        <f>IF($A59="","",SUMIF($D$7:$D$46,$A59,$I$7:$I$46))</f>
        <v/>
      </c>
      <c r="D59" s="31">
        <f>IF($A59="","",SUMIF($D$7:$D$46,$A59,$J$7:$J$46))</f>
        <v/>
      </c>
      <c r="E59" s="31">
        <f>IF($A59="","",$C59+$D59)</f>
        <v/>
      </c>
      <c r="F59" s="31">
        <f>IF($A59="","",SUMIFS($K$7:$K$46,$D$7:$D$46,$A59,$L$7:$L$46,"Cost share"))</f>
        <v/>
      </c>
      <c r="G59" s="31">
        <f>IF($A59="","",$E59-$F59)</f>
        <v/>
      </c>
    </row>
    <row r="60">
      <c r="A60" s="10" t="n"/>
      <c r="B60" s="10" t="n"/>
      <c r="C60" s="31">
        <f>IF($A60="","",SUMIF($D$7:$D$46,$A60,$I$7:$I$46))</f>
        <v/>
      </c>
      <c r="D60" s="31">
        <f>IF($A60="","",SUMIF($D$7:$D$46,$A60,$J$7:$J$46))</f>
        <v/>
      </c>
      <c r="E60" s="31">
        <f>IF($A60="","",$C60+$D60)</f>
        <v/>
      </c>
      <c r="F60" s="31">
        <f>IF($A60="","",SUMIFS($K$7:$K$46,$D$7:$D$46,$A60,$L$7:$L$46,"Cost share"))</f>
        <v/>
      </c>
      <c r="G60" s="31">
        <f>IF($A60="","",$E60-$F60)</f>
        <v/>
      </c>
    </row>
    <row r="61">
      <c r="A61" s="10" t="n"/>
      <c r="B61" s="10" t="n"/>
      <c r="C61" s="31">
        <f>IF($A61="","",SUMIF($D$7:$D$46,$A61,$I$7:$I$46))</f>
        <v/>
      </c>
      <c r="D61" s="31">
        <f>IF($A61="","",SUMIF($D$7:$D$46,$A61,$J$7:$J$46))</f>
        <v/>
      </c>
      <c r="E61" s="31">
        <f>IF($A61="","",$C61+$D61)</f>
        <v/>
      </c>
      <c r="F61" s="31">
        <f>IF($A61="","",SUMIFS($K$7:$K$46,$D$7:$D$46,$A61,$L$7:$L$46,"Cost share"))</f>
        <v/>
      </c>
      <c r="G61" s="31">
        <f>IF($A61="","",$E61-$F61)</f>
        <v/>
      </c>
    </row>
    <row r="62">
      <c r="A62" s="26" t="inlineStr">
        <is>
          <t>Total</t>
        </is>
      </c>
      <c r="C62" s="32">
        <f>SUM(C$52:C$61)</f>
        <v/>
      </c>
      <c r="D62" s="32">
        <f>SUM(D$52:D$61)</f>
        <v/>
      </c>
      <c r="E62" s="32">
        <f>SUM(E$52:E$61)</f>
        <v/>
      </c>
      <c r="F62" s="32">
        <f>SUM(F$52:F$61)</f>
        <v/>
      </c>
      <c r="G62" s="32">
        <f>SUM(G$52:G$61)</f>
        <v/>
      </c>
    </row>
    <row r="63">
      <c r="A63" s="26" t="inlineStr">
        <is>
          <t>Tie-out</t>
        </is>
      </c>
      <c r="C63" s="27">
        <f>IF(ROUND($E$62-$K$48,2)=0,"PASS: the award block ties to the row total","FAIL: an Award ID on the allocation tab is missing from this block")</f>
        <v/>
      </c>
    </row>
    <row r="64">
      <c r="A64" s="15" t="inlineStr">
        <is>
          <t>Rows marked Cost share count toward the award and show in the cost share column; bill from Total excluding cost share.</t>
        </is>
      </c>
    </row>
    <row r="65">
      <c r="A65" s="15" t="inlineStr">
        <is>
          <t>Add an Award ID row above for every award ID used on the Allocation Rows tab. The tie-out compares this block against the row total, so a missing award ID shows up as a FAIL rather than as a quietly smaller number.</t>
        </is>
      </c>
    </row>
    <row r="66">
      <c r="A66" s="16" t="inlineStr">
        <is>
          <t>Source: https://www.grantcue.com/blog/payroll-allocation-template-multiple-grants | GrantCue</t>
        </is>
      </c>
    </row>
  </sheetData>
  <conditionalFormatting sqref="F7:F46">
    <cfRule type="expression" priority="1" dxfId="0">
      <formula>$F7="Yes"</formula>
    </cfRule>
    <cfRule type="expression" priority="2" dxfId="1">
      <formula>$F7="No"</formula>
    </cfRule>
  </conditionalFormatting>
  <conditionalFormatting sqref="C63">
    <cfRule type="expression" priority="3" dxfId="0">
      <formula>LEFT($C$63,4)="PASS"</formula>
    </cfRule>
    <cfRule type="expression" priority="4" dxfId="2">
      <formula>LEFT($C$63,4)="FAIL"</formula>
    </cfRule>
  </conditionalFormatting>
  <dataValidations count="2">
    <dataValidation sqref="B3 D3" showDropDown="0" showInputMessage="0" showErrorMessage="1" allowBlank="1" errorTitle="Date" error="Enter a date, for example 2026-04-01." type="date" errorStyle="stop" operator="greaterThanOrEqual">
      <formula1>36526</formula1>
    </dataValidation>
    <dataValidation sqref="A52:A61" showDropDown="0" showInputMessage="0" showErrorMessage="1" allowBlank="1" errorTitle="Award ID" error="Choose an Award ID from the Award Reference tab." type="list" errorStyle="stop">
      <formula1>'Award Reference'!$A$6:$A$25</formula1>
    </dataValidation>
  </dataValidations>
  <pageMargins left="0.5" right="0.5" top="0.6" bottom="0.7" header="0.3" footer="0.3"/>
  <pageSetup orientation="landscape" paperSize="1" fitToHeight="0" fitToWidth="1"/>
  <headerFooter>
    <oddHeader/>
    <oddFooter>&amp;L&amp;8 Source: https://www.grantcue.com/blog/payroll-allocation-template-multiple-grants | GrantCue&amp;R&amp;8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8"/>
  <sheetViews>
    <sheetView workbookViewId="0">
      <pane ySplit="5" topLeftCell="A6" activePane="bottomLeft" state="frozen"/>
      <selection pane="bottomLeft" activeCell="A1" sqref="A1"/>
    </sheetView>
  </sheetViews>
  <sheetFormatPr baseColWidth="8" defaultRowHeight="15"/>
  <cols>
    <col width="16" customWidth="1" min="1" max="1"/>
    <col width="15" customWidth="1" min="2" max="2"/>
    <col width="22" customWidth="1" min="3" max="3"/>
    <col width="20" customWidth="1" min="4" max="4"/>
    <col width="58" customWidth="1" min="5" max="5"/>
  </cols>
  <sheetData>
    <row r="1">
      <c r="A1" s="6" t="inlineStr">
        <is>
          <t>100 Percent Check</t>
        </is>
      </c>
    </row>
    <row r="2">
      <c r="A2" s="7" t="inlineStr">
        <is>
          <t>Formulas only. Do not type on this tab. Hold the payroll export until every employee with rows in force reads PASS.</t>
        </is>
      </c>
    </row>
    <row r="3">
      <c r="A3" s="19" t="inlineStr">
        <is>
          <t>Period start</t>
        </is>
      </c>
      <c r="B3" s="21">
        <f>'Monthly Charge'!$B$3</f>
        <v/>
      </c>
      <c r="C3" s="19" t="inlineStr">
        <is>
          <t>Period end</t>
        </is>
      </c>
      <c r="D3" s="21">
        <f>'Monthly Charge'!$D$3</f>
        <v/>
      </c>
      <c r="E3" s="15" t="inlineStr">
        <is>
          <t>The period is set on the Monthly Charge tab. This tab follows it.</t>
        </is>
      </c>
    </row>
    <row r="4">
      <c r="A4" s="8" t="inlineStr">
        <is>
          <t>Illustrative figures, not data from a real organization.</t>
        </is>
      </c>
    </row>
    <row r="5" ht="30" customHeight="1">
      <c r="A5" s="9" t="inlineStr">
        <is>
          <t>Employee</t>
        </is>
      </c>
      <c r="B5" s="9" t="inlineStr">
        <is>
          <t>Rows in force</t>
        </is>
      </c>
      <c r="C5" s="9" t="inlineStr">
        <is>
          <t>Total allocation percent</t>
        </is>
      </c>
      <c r="D5" s="9" t="inlineStr">
        <is>
          <t>Check</t>
        </is>
      </c>
      <c r="E5" s="9" t="inlineStr">
        <is>
          <t>What a fail means</t>
        </is>
      </c>
    </row>
    <row r="6">
      <c r="A6" s="17">
        <f>IF(Rates!$B6="","",Rates!$B6)</f>
        <v/>
      </c>
      <c r="B6" s="17">
        <f>IF($A6="","",COUNTIFS('Allocation Rows'!$B$6:$B$45,$A6,'Allocation Rows'!$G$6:$G$45,"&lt;="&amp;$D$3,'Allocation Rows'!$H$6:$H$45,"&gt;="&amp;$B$3))</f>
        <v/>
      </c>
      <c r="C6" s="33">
        <f>IF($A6="","",SUMIFS('Allocation Rows'!$F$6:$F$45,'Allocation Rows'!$B$6:$B$45,$A6,'Allocation Rows'!$G$6:$G$45,"&lt;="&amp;$D$3,'Allocation Rows'!$H$6:$H$45,"&gt;="&amp;$B$3))</f>
        <v/>
      </c>
      <c r="D6" s="17">
        <f>IF($A6="","",IF($B6=0,"NO ROWS IN FORCE",IF(ROUND($C6,6)=1,"PASS","FAIL")))</f>
        <v/>
      </c>
      <c r="E6" s="28">
        <f>IF($D6="","",IF($D6="PASS","",IF($B6=0,"No dated row covers this period for this employee",IF($C6&gt;1,"Over 100 percent of compensated activities: the table charges more time than the person has","Under 100 percent: part of the pay sits on no cost objective, so an award is undercharged"))))</f>
        <v/>
      </c>
    </row>
    <row r="7">
      <c r="A7" s="17">
        <f>IF(Rates!$B7="","",Rates!$B7)</f>
        <v/>
      </c>
      <c r="B7" s="17">
        <f>IF($A7="","",COUNTIFS('Allocation Rows'!$B$6:$B$45,$A7,'Allocation Rows'!$G$6:$G$45,"&lt;="&amp;$D$3,'Allocation Rows'!$H$6:$H$45,"&gt;="&amp;$B$3))</f>
        <v/>
      </c>
      <c r="C7" s="33">
        <f>IF($A7="","",SUMIFS('Allocation Rows'!$F$6:$F$45,'Allocation Rows'!$B$6:$B$45,$A7,'Allocation Rows'!$G$6:$G$45,"&lt;="&amp;$D$3,'Allocation Rows'!$H$6:$H$45,"&gt;="&amp;$B$3))</f>
        <v/>
      </c>
      <c r="D7" s="17">
        <f>IF($A7="","",IF($B7=0,"NO ROWS IN FORCE",IF(ROUND($C7,6)=1,"PASS","FAIL")))</f>
        <v/>
      </c>
      <c r="E7" s="28">
        <f>IF($D7="","",IF($D7="PASS","",IF($B7=0,"No dated row covers this period for this employee",IF($C7&gt;1,"Over 100 percent of compensated activities: the table charges more time than the person has","Under 100 percent: part of the pay sits on no cost objective, so an award is undercharged"))))</f>
        <v/>
      </c>
    </row>
    <row r="8">
      <c r="A8" s="17">
        <f>IF(Rates!$B8="","",Rates!$B8)</f>
        <v/>
      </c>
      <c r="B8" s="17">
        <f>IF($A8="","",COUNTIFS('Allocation Rows'!$B$6:$B$45,$A8,'Allocation Rows'!$G$6:$G$45,"&lt;="&amp;$D$3,'Allocation Rows'!$H$6:$H$45,"&gt;="&amp;$B$3))</f>
        <v/>
      </c>
      <c r="C8" s="33">
        <f>IF($A8="","",SUMIFS('Allocation Rows'!$F$6:$F$45,'Allocation Rows'!$B$6:$B$45,$A8,'Allocation Rows'!$G$6:$G$45,"&lt;="&amp;$D$3,'Allocation Rows'!$H$6:$H$45,"&gt;="&amp;$B$3))</f>
        <v/>
      </c>
      <c r="D8" s="17">
        <f>IF($A8="","",IF($B8=0,"NO ROWS IN FORCE",IF(ROUND($C8,6)=1,"PASS","FAIL")))</f>
        <v/>
      </c>
      <c r="E8" s="28">
        <f>IF($D8="","",IF($D8="PASS","",IF($B8=0,"No dated row covers this period for this employee",IF($C8&gt;1,"Over 100 percent of compensated activities: the table charges more time than the person has","Under 100 percent: part of the pay sits on no cost objective, so an award is undercharged"))))</f>
        <v/>
      </c>
    </row>
    <row r="9">
      <c r="A9" s="17">
        <f>IF(Rates!$B9="","",Rates!$B9)</f>
        <v/>
      </c>
      <c r="B9" s="17">
        <f>IF($A9="","",COUNTIFS('Allocation Rows'!$B$6:$B$45,$A9,'Allocation Rows'!$G$6:$G$45,"&lt;="&amp;$D$3,'Allocation Rows'!$H$6:$H$45,"&gt;="&amp;$B$3))</f>
        <v/>
      </c>
      <c r="C9" s="33">
        <f>IF($A9="","",SUMIFS('Allocation Rows'!$F$6:$F$45,'Allocation Rows'!$B$6:$B$45,$A9,'Allocation Rows'!$G$6:$G$45,"&lt;="&amp;$D$3,'Allocation Rows'!$H$6:$H$45,"&gt;="&amp;$B$3))</f>
        <v/>
      </c>
      <c r="D9" s="17">
        <f>IF($A9="","",IF($B9=0,"NO ROWS IN FORCE",IF(ROUND($C9,6)=1,"PASS","FAIL")))</f>
        <v/>
      </c>
      <c r="E9" s="28">
        <f>IF($D9="","",IF($D9="PASS","",IF($B9=0,"No dated row covers this period for this employee",IF($C9&gt;1,"Over 100 percent of compensated activities: the table charges more time than the person has","Under 100 percent: part of the pay sits on no cost objective, so an award is undercharged"))))</f>
        <v/>
      </c>
    </row>
    <row r="10">
      <c r="A10" s="17">
        <f>IF(Rates!$B10="","",Rates!$B10)</f>
        <v/>
      </c>
      <c r="B10" s="17">
        <f>IF($A10="","",COUNTIFS('Allocation Rows'!$B$6:$B$45,$A10,'Allocation Rows'!$G$6:$G$45,"&lt;="&amp;$D$3,'Allocation Rows'!$H$6:$H$45,"&gt;="&amp;$B$3))</f>
        <v/>
      </c>
      <c r="C10" s="33">
        <f>IF($A10="","",SUMIFS('Allocation Rows'!$F$6:$F$45,'Allocation Rows'!$B$6:$B$45,$A10,'Allocation Rows'!$G$6:$G$45,"&lt;="&amp;$D$3,'Allocation Rows'!$H$6:$H$45,"&gt;="&amp;$B$3))</f>
        <v/>
      </c>
      <c r="D10" s="17">
        <f>IF($A10="","",IF($B10=0,"NO ROWS IN FORCE",IF(ROUND($C10,6)=1,"PASS","FAIL")))</f>
        <v/>
      </c>
      <c r="E10" s="28">
        <f>IF($D10="","",IF($D10="PASS","",IF($B10=0,"No dated row covers this period for this employee",IF($C10&gt;1,"Over 100 percent of compensated activities: the table charges more time than the person has","Under 100 percent: part of the pay sits on no cost objective, so an award is undercharged"))))</f>
        <v/>
      </c>
    </row>
    <row r="11">
      <c r="A11" s="17">
        <f>IF(Rates!$B11="","",Rates!$B11)</f>
        <v/>
      </c>
      <c r="B11" s="17">
        <f>IF($A11="","",COUNTIFS('Allocation Rows'!$B$6:$B$45,$A11,'Allocation Rows'!$G$6:$G$45,"&lt;="&amp;$D$3,'Allocation Rows'!$H$6:$H$45,"&gt;="&amp;$B$3))</f>
        <v/>
      </c>
      <c r="C11" s="33">
        <f>IF($A11="","",SUMIFS('Allocation Rows'!$F$6:$F$45,'Allocation Rows'!$B$6:$B$45,$A11,'Allocation Rows'!$G$6:$G$45,"&lt;="&amp;$D$3,'Allocation Rows'!$H$6:$H$45,"&gt;="&amp;$B$3))</f>
        <v/>
      </c>
      <c r="D11" s="17">
        <f>IF($A11="","",IF($B11=0,"NO ROWS IN FORCE",IF(ROUND($C11,6)=1,"PASS","FAIL")))</f>
        <v/>
      </c>
      <c r="E11" s="28">
        <f>IF($D11="","",IF($D11="PASS","",IF($B11=0,"No dated row covers this period for this employee",IF($C11&gt;1,"Over 100 percent of compensated activities: the table charges more time than the person has","Under 100 percent: part of the pay sits on no cost objective, so an award is undercharged"))))</f>
        <v/>
      </c>
    </row>
    <row r="12">
      <c r="A12" s="17">
        <f>IF(Rates!$B12="","",Rates!$B12)</f>
        <v/>
      </c>
      <c r="B12" s="17">
        <f>IF($A12="","",COUNTIFS('Allocation Rows'!$B$6:$B$45,$A12,'Allocation Rows'!$G$6:$G$45,"&lt;="&amp;$D$3,'Allocation Rows'!$H$6:$H$45,"&gt;="&amp;$B$3))</f>
        <v/>
      </c>
      <c r="C12" s="33">
        <f>IF($A12="","",SUMIFS('Allocation Rows'!$F$6:$F$45,'Allocation Rows'!$B$6:$B$45,$A12,'Allocation Rows'!$G$6:$G$45,"&lt;="&amp;$D$3,'Allocation Rows'!$H$6:$H$45,"&gt;="&amp;$B$3))</f>
        <v/>
      </c>
      <c r="D12" s="17">
        <f>IF($A12="","",IF($B12=0,"NO ROWS IN FORCE",IF(ROUND($C12,6)=1,"PASS","FAIL")))</f>
        <v/>
      </c>
      <c r="E12" s="28">
        <f>IF($D12="","",IF($D12="PASS","",IF($B12=0,"No dated row covers this period for this employee",IF($C12&gt;1,"Over 100 percent of compensated activities: the table charges more time than the person has","Under 100 percent: part of the pay sits on no cost objective, so an award is undercharged"))))</f>
        <v/>
      </c>
    </row>
    <row r="13">
      <c r="A13" s="17">
        <f>IF(Rates!$B13="","",Rates!$B13)</f>
        <v/>
      </c>
      <c r="B13" s="17">
        <f>IF($A13="","",COUNTIFS('Allocation Rows'!$B$6:$B$45,$A13,'Allocation Rows'!$G$6:$G$45,"&lt;="&amp;$D$3,'Allocation Rows'!$H$6:$H$45,"&gt;="&amp;$B$3))</f>
        <v/>
      </c>
      <c r="C13" s="33">
        <f>IF($A13="","",SUMIFS('Allocation Rows'!$F$6:$F$45,'Allocation Rows'!$B$6:$B$45,$A13,'Allocation Rows'!$G$6:$G$45,"&lt;="&amp;$D$3,'Allocation Rows'!$H$6:$H$45,"&gt;="&amp;$B$3))</f>
        <v/>
      </c>
      <c r="D13" s="17">
        <f>IF($A13="","",IF($B13=0,"NO ROWS IN FORCE",IF(ROUND($C13,6)=1,"PASS","FAIL")))</f>
        <v/>
      </c>
      <c r="E13" s="28">
        <f>IF($D13="","",IF($D13="PASS","",IF($B13=0,"No dated row covers this period for this employee",IF($C13&gt;1,"Over 100 percent of compensated activities: the table charges more time than the person has","Under 100 percent: part of the pay sits on no cost objective, so an award is undercharged"))))</f>
        <v/>
      </c>
    </row>
    <row r="14">
      <c r="A14" s="17">
        <f>IF(Rates!$B14="","",Rates!$B14)</f>
        <v/>
      </c>
      <c r="B14" s="17">
        <f>IF($A14="","",COUNTIFS('Allocation Rows'!$B$6:$B$45,$A14,'Allocation Rows'!$G$6:$G$45,"&lt;="&amp;$D$3,'Allocation Rows'!$H$6:$H$45,"&gt;="&amp;$B$3))</f>
        <v/>
      </c>
      <c r="C14" s="33">
        <f>IF($A14="","",SUMIFS('Allocation Rows'!$F$6:$F$45,'Allocation Rows'!$B$6:$B$45,$A14,'Allocation Rows'!$G$6:$G$45,"&lt;="&amp;$D$3,'Allocation Rows'!$H$6:$H$45,"&gt;="&amp;$B$3))</f>
        <v/>
      </c>
      <c r="D14" s="17">
        <f>IF($A14="","",IF($B14=0,"NO ROWS IN FORCE",IF(ROUND($C14,6)=1,"PASS","FAIL")))</f>
        <v/>
      </c>
      <c r="E14" s="28">
        <f>IF($D14="","",IF($D14="PASS","",IF($B14=0,"No dated row covers this period for this employee",IF($C14&gt;1,"Over 100 percent of compensated activities: the table charges more time than the person has","Under 100 percent: part of the pay sits on no cost objective, so an award is undercharged"))))</f>
        <v/>
      </c>
    </row>
    <row r="15">
      <c r="A15" s="17">
        <f>IF(Rates!$B15="","",Rates!$B15)</f>
        <v/>
      </c>
      <c r="B15" s="17">
        <f>IF($A15="","",COUNTIFS('Allocation Rows'!$B$6:$B$45,$A15,'Allocation Rows'!$G$6:$G$45,"&lt;="&amp;$D$3,'Allocation Rows'!$H$6:$H$45,"&gt;="&amp;$B$3))</f>
        <v/>
      </c>
      <c r="C15" s="33">
        <f>IF($A15="","",SUMIFS('Allocation Rows'!$F$6:$F$45,'Allocation Rows'!$B$6:$B$45,$A15,'Allocation Rows'!$G$6:$G$45,"&lt;="&amp;$D$3,'Allocation Rows'!$H$6:$H$45,"&gt;="&amp;$B$3))</f>
        <v/>
      </c>
      <c r="D15" s="17">
        <f>IF($A15="","",IF($B15=0,"NO ROWS IN FORCE",IF(ROUND($C15,6)=1,"PASS","FAIL")))</f>
        <v/>
      </c>
      <c r="E15" s="28">
        <f>IF($D15="","",IF($D15="PASS","",IF($B15=0,"No dated row covers this period for this employee",IF($C15&gt;1,"Over 100 percent of compensated activities: the table charges more time than the person has","Under 100 percent: part of the pay sits on no cost objective, so an award is undercharged"))))</f>
        <v/>
      </c>
    </row>
    <row r="16">
      <c r="A16" s="17">
        <f>IF(Rates!$B16="","",Rates!$B16)</f>
        <v/>
      </c>
      <c r="B16" s="17">
        <f>IF($A16="","",COUNTIFS('Allocation Rows'!$B$6:$B$45,$A16,'Allocation Rows'!$G$6:$G$45,"&lt;="&amp;$D$3,'Allocation Rows'!$H$6:$H$45,"&gt;="&amp;$B$3))</f>
        <v/>
      </c>
      <c r="C16" s="33">
        <f>IF($A16="","",SUMIFS('Allocation Rows'!$F$6:$F$45,'Allocation Rows'!$B$6:$B$45,$A16,'Allocation Rows'!$G$6:$G$45,"&lt;="&amp;$D$3,'Allocation Rows'!$H$6:$H$45,"&gt;="&amp;$B$3))</f>
        <v/>
      </c>
      <c r="D16" s="17">
        <f>IF($A16="","",IF($B16=0,"NO ROWS IN FORCE",IF(ROUND($C16,6)=1,"PASS","FAIL")))</f>
        <v/>
      </c>
      <c r="E16" s="28">
        <f>IF($D16="","",IF($D16="PASS","",IF($B16=0,"No dated row covers this period for this employee",IF($C16&gt;1,"Over 100 percent of compensated activities: the table charges more time than the person has","Under 100 percent: part of the pay sits on no cost objective, so an award is undercharged"))))</f>
        <v/>
      </c>
    </row>
    <row r="17">
      <c r="A17" s="17">
        <f>IF(Rates!$B17="","",Rates!$B17)</f>
        <v/>
      </c>
      <c r="B17" s="17">
        <f>IF($A17="","",COUNTIFS('Allocation Rows'!$B$6:$B$45,$A17,'Allocation Rows'!$G$6:$G$45,"&lt;="&amp;$D$3,'Allocation Rows'!$H$6:$H$45,"&gt;="&amp;$B$3))</f>
        <v/>
      </c>
      <c r="C17" s="33">
        <f>IF($A17="","",SUMIFS('Allocation Rows'!$F$6:$F$45,'Allocation Rows'!$B$6:$B$45,$A17,'Allocation Rows'!$G$6:$G$45,"&lt;="&amp;$D$3,'Allocation Rows'!$H$6:$H$45,"&gt;="&amp;$B$3))</f>
        <v/>
      </c>
      <c r="D17" s="17">
        <f>IF($A17="","",IF($B17=0,"NO ROWS IN FORCE",IF(ROUND($C17,6)=1,"PASS","FAIL")))</f>
        <v/>
      </c>
      <c r="E17" s="28">
        <f>IF($D17="","",IF($D17="PASS","",IF($B17=0,"No dated row covers this period for this employee",IF($C17&gt;1,"Over 100 percent of compensated activities: the table charges more time than the person has","Under 100 percent: part of the pay sits on no cost objective, so an award is undercharged"))))</f>
        <v/>
      </c>
    </row>
    <row r="18">
      <c r="A18" s="17">
        <f>IF(Rates!$B18="","",Rates!$B18)</f>
        <v/>
      </c>
      <c r="B18" s="17">
        <f>IF($A18="","",COUNTIFS('Allocation Rows'!$B$6:$B$45,$A18,'Allocation Rows'!$G$6:$G$45,"&lt;="&amp;$D$3,'Allocation Rows'!$H$6:$H$45,"&gt;="&amp;$B$3))</f>
        <v/>
      </c>
      <c r="C18" s="33">
        <f>IF($A18="","",SUMIFS('Allocation Rows'!$F$6:$F$45,'Allocation Rows'!$B$6:$B$45,$A18,'Allocation Rows'!$G$6:$G$45,"&lt;="&amp;$D$3,'Allocation Rows'!$H$6:$H$45,"&gt;="&amp;$B$3))</f>
        <v/>
      </c>
      <c r="D18" s="17">
        <f>IF($A18="","",IF($B18=0,"NO ROWS IN FORCE",IF(ROUND($C18,6)=1,"PASS","FAIL")))</f>
        <v/>
      </c>
      <c r="E18" s="28">
        <f>IF($D18="","",IF($D18="PASS","",IF($B18=0,"No dated row covers this period for this employee",IF($C18&gt;1,"Over 100 percent of compensated activities: the table charges more time than the person has","Under 100 percent: part of the pay sits on no cost objective, so an award is undercharged"))))</f>
        <v/>
      </c>
    </row>
    <row r="19">
      <c r="A19" s="17">
        <f>IF(Rates!$B19="","",Rates!$B19)</f>
        <v/>
      </c>
      <c r="B19" s="17">
        <f>IF($A19="","",COUNTIFS('Allocation Rows'!$B$6:$B$45,$A19,'Allocation Rows'!$G$6:$G$45,"&lt;="&amp;$D$3,'Allocation Rows'!$H$6:$H$45,"&gt;="&amp;$B$3))</f>
        <v/>
      </c>
      <c r="C19" s="33">
        <f>IF($A19="","",SUMIFS('Allocation Rows'!$F$6:$F$45,'Allocation Rows'!$B$6:$B$45,$A19,'Allocation Rows'!$G$6:$G$45,"&lt;="&amp;$D$3,'Allocation Rows'!$H$6:$H$45,"&gt;="&amp;$B$3))</f>
        <v/>
      </c>
      <c r="D19" s="17">
        <f>IF($A19="","",IF($B19=0,"NO ROWS IN FORCE",IF(ROUND($C19,6)=1,"PASS","FAIL")))</f>
        <v/>
      </c>
      <c r="E19" s="28">
        <f>IF($D19="","",IF($D19="PASS","",IF($B19=0,"No dated row covers this period for this employee",IF($C19&gt;1,"Over 100 percent of compensated activities: the table charges more time than the person has","Under 100 percent: part of the pay sits on no cost objective, so an award is undercharged"))))</f>
        <v/>
      </c>
    </row>
    <row r="20">
      <c r="A20" s="17">
        <f>IF(Rates!$B20="","",Rates!$B20)</f>
        <v/>
      </c>
      <c r="B20" s="17">
        <f>IF($A20="","",COUNTIFS('Allocation Rows'!$B$6:$B$45,$A20,'Allocation Rows'!$G$6:$G$45,"&lt;="&amp;$D$3,'Allocation Rows'!$H$6:$H$45,"&gt;="&amp;$B$3))</f>
        <v/>
      </c>
      <c r="C20" s="33">
        <f>IF($A20="","",SUMIFS('Allocation Rows'!$F$6:$F$45,'Allocation Rows'!$B$6:$B$45,$A20,'Allocation Rows'!$G$6:$G$45,"&lt;="&amp;$D$3,'Allocation Rows'!$H$6:$H$45,"&gt;="&amp;$B$3))</f>
        <v/>
      </c>
      <c r="D20" s="17">
        <f>IF($A20="","",IF($B20=0,"NO ROWS IN FORCE",IF(ROUND($C20,6)=1,"PASS","FAIL")))</f>
        <v/>
      </c>
      <c r="E20" s="28">
        <f>IF($D20="","",IF($D20="PASS","",IF($B20=0,"No dated row covers this period for this employee",IF($C20&gt;1,"Over 100 percent of compensated activities: the table charges more time than the person has","Under 100 percent: part of the pay sits on no cost objective, so an award is undercharged"))))</f>
        <v/>
      </c>
    </row>
    <row r="21">
      <c r="A21" s="17">
        <f>IF(Rates!$B21="","",Rates!$B21)</f>
        <v/>
      </c>
      <c r="B21" s="17">
        <f>IF($A21="","",COUNTIFS('Allocation Rows'!$B$6:$B$45,$A21,'Allocation Rows'!$G$6:$G$45,"&lt;="&amp;$D$3,'Allocation Rows'!$H$6:$H$45,"&gt;="&amp;$B$3))</f>
        <v/>
      </c>
      <c r="C21" s="33">
        <f>IF($A21="","",SUMIFS('Allocation Rows'!$F$6:$F$45,'Allocation Rows'!$B$6:$B$45,$A21,'Allocation Rows'!$G$6:$G$45,"&lt;="&amp;$D$3,'Allocation Rows'!$H$6:$H$45,"&gt;="&amp;$B$3))</f>
        <v/>
      </c>
      <c r="D21" s="17">
        <f>IF($A21="","",IF($B21=0,"NO ROWS IN FORCE",IF(ROUND($C21,6)=1,"PASS","FAIL")))</f>
        <v/>
      </c>
      <c r="E21" s="28">
        <f>IF($D21="","",IF($D21="PASS","",IF($B21=0,"No dated row covers this period for this employee",IF($C21&gt;1,"Over 100 percent of compensated activities: the table charges more time than the person has","Under 100 percent: part of the pay sits on no cost objective, so an award is undercharged"))))</f>
        <v/>
      </c>
    </row>
    <row r="22">
      <c r="A22" s="17">
        <f>IF(Rates!$B22="","",Rates!$B22)</f>
        <v/>
      </c>
      <c r="B22" s="17">
        <f>IF($A22="","",COUNTIFS('Allocation Rows'!$B$6:$B$45,$A22,'Allocation Rows'!$G$6:$G$45,"&lt;="&amp;$D$3,'Allocation Rows'!$H$6:$H$45,"&gt;="&amp;$B$3))</f>
        <v/>
      </c>
      <c r="C22" s="33">
        <f>IF($A22="","",SUMIFS('Allocation Rows'!$F$6:$F$45,'Allocation Rows'!$B$6:$B$45,$A22,'Allocation Rows'!$G$6:$G$45,"&lt;="&amp;$D$3,'Allocation Rows'!$H$6:$H$45,"&gt;="&amp;$B$3))</f>
        <v/>
      </c>
      <c r="D22" s="17">
        <f>IF($A22="","",IF($B22=0,"NO ROWS IN FORCE",IF(ROUND($C22,6)=1,"PASS","FAIL")))</f>
        <v/>
      </c>
      <c r="E22" s="28">
        <f>IF($D22="","",IF($D22="PASS","",IF($B22=0,"No dated row covers this period for this employee",IF($C22&gt;1,"Over 100 percent of compensated activities: the table charges more time than the person has","Under 100 percent: part of the pay sits on no cost objective, so an award is undercharged"))))</f>
        <v/>
      </c>
    </row>
    <row r="23">
      <c r="A23" s="17">
        <f>IF(Rates!$B23="","",Rates!$B23)</f>
        <v/>
      </c>
      <c r="B23" s="17">
        <f>IF($A23="","",COUNTIFS('Allocation Rows'!$B$6:$B$45,$A23,'Allocation Rows'!$G$6:$G$45,"&lt;="&amp;$D$3,'Allocation Rows'!$H$6:$H$45,"&gt;="&amp;$B$3))</f>
        <v/>
      </c>
      <c r="C23" s="33">
        <f>IF($A23="","",SUMIFS('Allocation Rows'!$F$6:$F$45,'Allocation Rows'!$B$6:$B$45,$A23,'Allocation Rows'!$G$6:$G$45,"&lt;="&amp;$D$3,'Allocation Rows'!$H$6:$H$45,"&gt;="&amp;$B$3))</f>
        <v/>
      </c>
      <c r="D23" s="17">
        <f>IF($A23="","",IF($B23=0,"NO ROWS IN FORCE",IF(ROUND($C23,6)=1,"PASS","FAIL")))</f>
        <v/>
      </c>
      <c r="E23" s="28">
        <f>IF($D23="","",IF($D23="PASS","",IF($B23=0,"No dated row covers this period for this employee",IF($C23&gt;1,"Over 100 percent of compensated activities: the table charges more time than the person has","Under 100 percent: part of the pay sits on no cost objective, so an award is undercharged"))))</f>
        <v/>
      </c>
    </row>
    <row r="24">
      <c r="A24" s="17">
        <f>IF(Rates!$B24="","",Rates!$B24)</f>
        <v/>
      </c>
      <c r="B24" s="17">
        <f>IF($A24="","",COUNTIFS('Allocation Rows'!$B$6:$B$45,$A24,'Allocation Rows'!$G$6:$G$45,"&lt;="&amp;$D$3,'Allocation Rows'!$H$6:$H$45,"&gt;="&amp;$B$3))</f>
        <v/>
      </c>
      <c r="C24" s="33">
        <f>IF($A24="","",SUMIFS('Allocation Rows'!$F$6:$F$45,'Allocation Rows'!$B$6:$B$45,$A24,'Allocation Rows'!$G$6:$G$45,"&lt;="&amp;$D$3,'Allocation Rows'!$H$6:$H$45,"&gt;="&amp;$B$3))</f>
        <v/>
      </c>
      <c r="D24" s="17">
        <f>IF($A24="","",IF($B24=0,"NO ROWS IN FORCE",IF(ROUND($C24,6)=1,"PASS","FAIL")))</f>
        <v/>
      </c>
      <c r="E24" s="28">
        <f>IF($D24="","",IF($D24="PASS","",IF($B24=0,"No dated row covers this period for this employee",IF($C24&gt;1,"Over 100 percent of compensated activities: the table charges more time than the person has","Under 100 percent: part of the pay sits on no cost objective, so an award is undercharged"))))</f>
        <v/>
      </c>
    </row>
    <row r="25">
      <c r="A25" s="17">
        <f>IF(Rates!$B25="","",Rates!$B25)</f>
        <v/>
      </c>
      <c r="B25" s="17">
        <f>IF($A25="","",COUNTIFS('Allocation Rows'!$B$6:$B$45,$A25,'Allocation Rows'!$G$6:$G$45,"&lt;="&amp;$D$3,'Allocation Rows'!$H$6:$H$45,"&gt;="&amp;$B$3))</f>
        <v/>
      </c>
      <c r="C25" s="33">
        <f>IF($A25="","",SUMIFS('Allocation Rows'!$F$6:$F$45,'Allocation Rows'!$B$6:$B$45,$A25,'Allocation Rows'!$G$6:$G$45,"&lt;="&amp;$D$3,'Allocation Rows'!$H$6:$H$45,"&gt;="&amp;$B$3))</f>
        <v/>
      </c>
      <c r="D25" s="17">
        <f>IF($A25="","",IF($B25=0,"NO ROWS IN FORCE",IF(ROUND($C25,6)=1,"PASS","FAIL")))</f>
        <v/>
      </c>
      <c r="E25" s="28">
        <f>IF($D25="","",IF($D25="PASS","",IF($B25=0,"No dated row covers this period for this employee",IF($C25&gt;1,"Over 100 percent of compensated activities: the table charges more time than the person has","Under 100 percent: part of the pay sits on no cost objective, so an award is undercharged"))))</f>
        <v/>
      </c>
    </row>
    <row r="26"/>
    <row r="27"/>
    <row r="28">
      <c r="A28" s="25" t="inlineStr">
        <is>
          <t>Workbook checks</t>
        </is>
      </c>
    </row>
    <row r="29" ht="30" customHeight="1">
      <c r="A29" s="9" t="inlineStr">
        <is>
          <t>Check</t>
        </is>
      </c>
      <c r="B29" s="9" t="inlineStr">
        <is>
          <t>Result</t>
        </is>
      </c>
      <c r="C29" s="9" t="inlineStr">
        <is>
          <t>What a fail means</t>
        </is>
      </c>
    </row>
    <row r="30">
      <c r="A30" s="28" t="inlineStr">
        <is>
          <t>Every allocation row names an approver</t>
        </is>
      </c>
      <c r="B30" s="29">
        <f>IF(SUMPRODUCT(--('Allocation Rows'!$B$6:$B$45&lt;&gt;""),--('Allocation Rows'!$I$6:$I$45=""))=0,"PASS","FAIL")</f>
        <v/>
      </c>
      <c r="C30" s="28" t="inlineStr">
        <is>
          <t>A salary charge with nobody behind it. 2 CFR 200.302(b)(3) requires all records to be supported by source documentation.</t>
        </is>
      </c>
    </row>
    <row r="31">
      <c r="A31" s="28" t="inlineStr">
        <is>
          <t>Every allocation row carries an approval date</t>
        </is>
      </c>
      <c r="B31" s="29">
        <f>IF(SUMPRODUCT(--('Allocation Rows'!$B$6:$B$45&lt;&gt;""),--('Allocation Rows'!$J$6:$J$45=""))=0,"PASS","FAIL")</f>
        <v/>
      </c>
      <c r="C31" s="28" t="inlineStr">
        <is>
          <t>The approval cannot be placed in time, so a reviewer cannot tell whether it preceded the payroll run it governs.</t>
        </is>
      </c>
    </row>
    <row r="32">
      <c r="A32" s="28" t="inlineStr">
        <is>
          <t>Every allocation row carries both effective dates</t>
        </is>
      </c>
      <c r="B32" s="29">
        <f>IF(SUMPRODUCT(--('Allocation Rows'!$B$6:$B$45&lt;&gt;""),--(('Allocation Rows'!$G$6:$G$45="")+('Allocation Rows'!$H$6:$H$45="")&gt;0))=0,"PASS","FAIL")</f>
        <v/>
      </c>
      <c r="C32" s="28" t="inlineStr">
        <is>
          <t>An undated row answers only what is true today, so a payroll correction from earlier in the year has nowhere to go.</t>
        </is>
      </c>
    </row>
    <row r="33">
      <c r="A33" s="28" t="inlineStr">
        <is>
          <t>No effective-to date falls before its effective-from date</t>
        </is>
      </c>
      <c r="B33" s="29">
        <f>IF(SUMPRODUCT(--('Allocation Rows'!$G$6:$G$45&lt;&gt;""),--('Allocation Rows'!$H$6:$H$45&lt;&gt;""),--('Allocation Rows'!$H$6:$H$45&lt;'Allocation Rows'!$G$6:$G$45))=0,"PASS","FAIL")</f>
        <v/>
      </c>
      <c r="C33" s="28" t="inlineStr">
        <is>
          <t>A reversed date range means the row never comes into force, so its share of the pay silently disappears.</t>
        </is>
      </c>
    </row>
    <row r="34">
      <c r="A34" s="28" t="inlineStr">
        <is>
          <t>Every employee on the allocation tab exists on the Rates tab</t>
        </is>
      </c>
      <c r="B34" s="29">
        <f>IF(SUMPRODUCT(--('Allocation Rows'!$B$6:$B$45&lt;&gt;""),--(COUNTIF(Rates!$B$6:$B$25,'Allocation Rows'!$B$6:$B$45)=0))=0,"PASS","FAIL")</f>
        <v/>
      </c>
      <c r="C34" s="28" t="inlineStr">
        <is>
          <t>The charge tab cannot price that row, so the award is charged nothing for real work performed.</t>
        </is>
      </c>
    </row>
    <row r="35">
      <c r="A35" s="28" t="inlineStr">
        <is>
          <t>Every employee period total passes</t>
        </is>
      </c>
      <c r="B35" s="29">
        <f>IF(COUNTIF($D$6:$D$25,"FAIL")=0,"PASS","FAIL")</f>
        <v/>
      </c>
      <c r="C35" s="28" t="inlineStr">
        <is>
          <t>At least one employee is over or under 100 percent of compensated activities for this period. Fix the rows before the export.</t>
        </is>
      </c>
    </row>
    <row r="36"/>
    <row r="37" ht="30" customHeight="1">
      <c r="A37" s="34" t="inlineStr">
        <is>
          <t>2 CFR 200.430(g)(1)(iii) requires payroll records to reasonably reflect the total activity for which the employee is compensated, not exceeding 100 percent of compensated activities (eCFR, current as of September 2026). That is what the Check column tests, per employee and per period.</t>
        </is>
      </c>
    </row>
    <row r="38">
      <c r="A38" s="16" t="inlineStr">
        <is>
          <t>Source: https://www.grantcue.com/blog/payroll-allocation-template-multiple-grants | GrantCue</t>
        </is>
      </c>
    </row>
  </sheetData>
  <mergeCells count="1">
    <mergeCell ref="A37:E37"/>
  </mergeCells>
  <conditionalFormatting sqref="D6:D25">
    <cfRule type="expression" priority="1" dxfId="0">
      <formula>$D6="PASS"</formula>
    </cfRule>
    <cfRule type="expression" priority="2" dxfId="2">
      <formula>$D6="FAIL"</formula>
    </cfRule>
    <cfRule type="expression" priority="3" dxfId="1">
      <formula>$D6="NO ROWS IN FORCE"</formula>
    </cfRule>
  </conditionalFormatting>
  <conditionalFormatting sqref="B30:B35">
    <cfRule type="expression" priority="4" dxfId="0">
      <formula>$B30="PASS"</formula>
    </cfRule>
    <cfRule type="expression" priority="5" dxfId="2">
      <formula>$B30="FAIL"</formula>
    </cfRule>
  </conditionalFormatting>
  <pageMargins left="0.5" right="0.5" top="0.6" bottom="0.7" header="0.3" footer="0.3"/>
  <pageSetup orientation="landscape" paperSize="1" fitToHeight="0" fitToWidth="1"/>
  <headerFooter>
    <oddHeader/>
    <oddFooter>&amp;L&amp;8 Source: https://www.grantcue.com/blog/payroll-allocation-template-multiple-grants | GrantCue&amp;R&amp;8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J28"/>
  <sheetViews>
    <sheetView workbookViewId="0">
      <pane ySplit="5" topLeftCell="A6" activePane="bottomLeft" state="frozen"/>
      <selection pane="bottomLeft" activeCell="A1" sqref="A1"/>
    </sheetView>
  </sheetViews>
  <sheetFormatPr baseColWidth="8" defaultRowHeight="15"/>
  <cols>
    <col width="16" customWidth="1" min="1" max="1"/>
    <col width="24" customWidth="1" min="2" max="2"/>
    <col width="30" customWidth="1" min="3" max="3"/>
    <col width="20" customWidth="1" min="4" max="4"/>
    <col width="22" customWidth="1" min="5" max="5"/>
    <col width="13" customWidth="1" min="6" max="6"/>
    <col width="13" customWidth="1" min="7" max="7"/>
    <col width="12" customWidth="1" min="8" max="8"/>
    <col width="28" customWidth="1" min="9" max="9"/>
    <col width="40" customWidth="1" min="10" max="10"/>
  </cols>
  <sheetData>
    <row r="1">
      <c r="A1" s="6" t="inlineStr">
        <is>
          <t>Award Reference</t>
        </is>
      </c>
    </row>
    <row r="2">
      <c r="A2" s="7" t="inlineStr">
        <is>
          <t>Award IDs, funders and period dates. The allocation rows point at this tab, so an award ID is spelled once.</t>
        </is>
      </c>
    </row>
    <row r="3">
      <c r="A3" s="8" t="inlineStr">
        <is>
          <t>Illustrative figures, not data from a real organization.</t>
        </is>
      </c>
    </row>
    <row r="4"/>
    <row r="5" ht="30" customHeight="1">
      <c r="A5" s="9" t="inlineStr">
        <is>
          <t>Award ID</t>
        </is>
      </c>
      <c r="B5" s="9" t="inlineStr">
        <is>
          <t>Award or cost objective</t>
        </is>
      </c>
      <c r="C5" s="9" t="inlineStr">
        <is>
          <t>Funder</t>
        </is>
      </c>
      <c r="D5" s="9" t="inlineStr">
        <is>
          <t>Federal or non-federal</t>
        </is>
      </c>
      <c r="E5" s="9" t="inlineStr">
        <is>
          <t>Assistance Listing number</t>
        </is>
      </c>
      <c r="F5" s="9" t="inlineStr">
        <is>
          <t>Period start</t>
        </is>
      </c>
      <c r="G5" s="9" t="inlineStr">
        <is>
          <t>Period end</t>
        </is>
      </c>
      <c r="H5" s="9" t="inlineStr">
        <is>
          <t>Status</t>
        </is>
      </c>
      <c r="I5" s="9" t="inlineStr">
        <is>
          <t>Indirect rate basis</t>
        </is>
      </c>
      <c r="J5" s="9" t="inlineStr">
        <is>
          <t>Notes</t>
        </is>
      </c>
    </row>
    <row r="6">
      <c r="A6" s="10" t="inlineStr">
        <is>
          <t>FED-2026-A</t>
        </is>
      </c>
      <c r="B6" s="10" t="inlineStr">
        <is>
          <t>Award 2026-A</t>
        </is>
      </c>
      <c r="C6" s="10" t="inlineStr">
        <is>
          <t>Federal awarding agency</t>
        </is>
      </c>
      <c r="D6" s="10" t="inlineStr">
        <is>
          <t>Federal</t>
        </is>
      </c>
      <c r="E6" s="10" t="inlineStr">
        <is>
          <t>00.000</t>
        </is>
      </c>
      <c r="F6" s="18" t="n">
        <v>46023</v>
      </c>
      <c r="G6" s="18" t="n">
        <v>46387</v>
      </c>
      <c r="H6" s="17">
        <f>IF($G6="","",IF(TODAY()&gt;$G6,"Closed","Open"))</f>
        <v/>
      </c>
      <c r="I6" s="10" t="inlineStr">
        <is>
          <t>Negotiated rate</t>
        </is>
      </c>
      <c r="J6" s="14" t="inlineStr">
        <is>
          <t>Primary program award</t>
        </is>
      </c>
    </row>
    <row r="7">
      <c r="A7" s="10" t="inlineStr">
        <is>
          <t>FED-2026-B</t>
        </is>
      </c>
      <c r="B7" s="10" t="inlineStr">
        <is>
          <t>Award 2026-B</t>
        </is>
      </c>
      <c r="C7" s="10" t="inlineStr">
        <is>
          <t>Federal pass-through entity</t>
        </is>
      </c>
      <c r="D7" s="10" t="inlineStr">
        <is>
          <t>Federal</t>
        </is>
      </c>
      <c r="E7" s="10" t="inlineStr">
        <is>
          <t>00.000</t>
        </is>
      </c>
      <c r="F7" s="18" t="n">
        <v>46023</v>
      </c>
      <c r="G7" s="18" t="n">
        <v>46387</v>
      </c>
      <c r="H7" s="17">
        <f>IF($G7="","",IF(TODAY()&gt;$G7,"Closed","Open"))</f>
        <v/>
      </c>
      <c r="I7" s="10" t="inlineStr">
        <is>
          <t>De minimis rate</t>
        </is>
      </c>
      <c r="J7" s="14" t="inlineStr">
        <is>
          <t>Subaward, narrowed on April 1</t>
        </is>
      </c>
    </row>
    <row r="8">
      <c r="A8" s="10" t="inlineStr">
        <is>
          <t>STATE-2026-C</t>
        </is>
      </c>
      <c r="B8" s="10" t="inlineStr">
        <is>
          <t>Award 2026-C</t>
        </is>
      </c>
      <c r="C8" s="10" t="inlineStr">
        <is>
          <t>State agency</t>
        </is>
      </c>
      <c r="D8" s="10" t="inlineStr">
        <is>
          <t>Non-federal</t>
        </is>
      </c>
      <c r="E8" s="10" t="inlineStr">
        <is>
          <t>Not applicable</t>
        </is>
      </c>
      <c r="F8" s="18" t="n">
        <v>46023</v>
      </c>
      <c r="G8" s="18" t="n">
        <v>46387</v>
      </c>
      <c r="H8" s="17">
        <f>IF($G8="","",IF(TODAY()&gt;$G8,"Closed","Open"))</f>
        <v/>
      </c>
      <c r="I8" s="10" t="inlineStr">
        <is>
          <t>Funder-capped rate</t>
        </is>
      </c>
      <c r="J8" s="14" t="inlineStr">
        <is>
          <t>State grant, no Assistance Listing</t>
        </is>
      </c>
    </row>
    <row r="9">
      <c r="A9" s="10" t="inlineStr">
        <is>
          <t>UNRESTRICTED</t>
        </is>
      </c>
      <c r="B9" s="10" t="inlineStr">
        <is>
          <t>Unrestricted</t>
        </is>
      </c>
      <c r="C9" s="10" t="inlineStr">
        <is>
          <t>Own funds</t>
        </is>
      </c>
      <c r="D9" s="10" t="inlineStr">
        <is>
          <t>Non-federal</t>
        </is>
      </c>
      <c r="E9" s="10" t="inlineStr">
        <is>
          <t>Not applicable</t>
        </is>
      </c>
      <c r="F9" s="18" t="n">
        <v>46023</v>
      </c>
      <c r="G9" s="18" t="n">
        <v>46387</v>
      </c>
      <c r="H9" s="17">
        <f>IF($G9="","",IF(TODAY()&gt;$G9,"Closed","Open"))</f>
        <v/>
      </c>
      <c r="I9" s="10" t="inlineStr">
        <is>
          <t>Not applicable</t>
        </is>
      </c>
      <c r="J9" s="14" t="inlineStr">
        <is>
          <t>Time on no award, still inside the 100 percent</t>
        </is>
      </c>
    </row>
    <row r="10">
      <c r="A10" s="10" t="inlineStr">
        <is>
          <t>INDIRECT</t>
        </is>
      </c>
      <c r="B10" s="10" t="inlineStr">
        <is>
          <t>Indirect cost pool</t>
        </is>
      </c>
      <c r="C10" s="10" t="inlineStr">
        <is>
          <t>Own funds</t>
        </is>
      </c>
      <c r="D10" s="10" t="inlineStr">
        <is>
          <t>Non-federal</t>
        </is>
      </c>
      <c r="E10" s="10" t="inlineStr">
        <is>
          <t>Not applicable</t>
        </is>
      </c>
      <c r="F10" s="18" t="n">
        <v>46023</v>
      </c>
      <c r="G10" s="18" t="n">
        <v>46387</v>
      </c>
      <c r="H10" s="17">
        <f>IF($G10="","",IF(TODAY()&gt;$G10,"Closed","Open"))</f>
        <v/>
      </c>
      <c r="I10" s="10" t="inlineStr">
        <is>
          <t>Not applicable</t>
        </is>
      </c>
      <c r="J10" s="14" t="inlineStr">
        <is>
          <t>Indirect activity under 2 CFR 200.430(g)(1)(vi)</t>
        </is>
      </c>
    </row>
    <row r="11">
      <c r="A11" s="10" t="n"/>
      <c r="B11" s="10" t="n"/>
      <c r="C11" s="10" t="n"/>
      <c r="D11" s="10" t="n"/>
      <c r="E11" s="10" t="n"/>
      <c r="F11" s="18" t="n"/>
      <c r="G11" s="18" t="n"/>
      <c r="H11" s="17">
        <f>IF($G11="","",IF(TODAY()&gt;$G11,"Closed","Open"))</f>
        <v/>
      </c>
      <c r="I11" s="10" t="n"/>
      <c r="J11" s="14" t="n"/>
    </row>
    <row r="12">
      <c r="A12" s="10" t="n"/>
      <c r="B12" s="10" t="n"/>
      <c r="C12" s="10" t="n"/>
      <c r="D12" s="10" t="n"/>
      <c r="E12" s="10" t="n"/>
      <c r="F12" s="18" t="n"/>
      <c r="G12" s="18" t="n"/>
      <c r="H12" s="17">
        <f>IF($G12="","",IF(TODAY()&gt;$G12,"Closed","Open"))</f>
        <v/>
      </c>
      <c r="I12" s="10" t="n"/>
      <c r="J12" s="14" t="n"/>
    </row>
    <row r="13">
      <c r="A13" s="10" t="n"/>
      <c r="B13" s="10" t="n"/>
      <c r="C13" s="10" t="n"/>
      <c r="D13" s="10" t="n"/>
      <c r="E13" s="10" t="n"/>
      <c r="F13" s="18" t="n"/>
      <c r="G13" s="18" t="n"/>
      <c r="H13" s="17">
        <f>IF($G13="","",IF(TODAY()&gt;$G13,"Closed","Open"))</f>
        <v/>
      </c>
      <c r="I13" s="10" t="n"/>
      <c r="J13" s="14" t="n"/>
    </row>
    <row r="14">
      <c r="A14" s="10" t="n"/>
      <c r="B14" s="10" t="n"/>
      <c r="C14" s="10" t="n"/>
      <c r="D14" s="10" t="n"/>
      <c r="E14" s="10" t="n"/>
      <c r="F14" s="18" t="n"/>
      <c r="G14" s="18" t="n"/>
      <c r="H14" s="17">
        <f>IF($G14="","",IF(TODAY()&gt;$G14,"Closed","Open"))</f>
        <v/>
      </c>
      <c r="I14" s="10" t="n"/>
      <c r="J14" s="14" t="n"/>
    </row>
    <row r="15">
      <c r="A15" s="10" t="n"/>
      <c r="B15" s="10" t="n"/>
      <c r="C15" s="10" t="n"/>
      <c r="D15" s="10" t="n"/>
      <c r="E15" s="10" t="n"/>
      <c r="F15" s="18" t="n"/>
      <c r="G15" s="18" t="n"/>
      <c r="H15" s="17">
        <f>IF($G15="","",IF(TODAY()&gt;$G15,"Closed","Open"))</f>
        <v/>
      </c>
      <c r="I15" s="10" t="n"/>
      <c r="J15" s="14" t="n"/>
    </row>
    <row r="16">
      <c r="A16" s="10" t="n"/>
      <c r="B16" s="10" t="n"/>
      <c r="C16" s="10" t="n"/>
      <c r="D16" s="10" t="n"/>
      <c r="E16" s="10" t="n"/>
      <c r="F16" s="18" t="n"/>
      <c r="G16" s="18" t="n"/>
      <c r="H16" s="17">
        <f>IF($G16="","",IF(TODAY()&gt;$G16,"Closed","Open"))</f>
        <v/>
      </c>
      <c r="I16" s="10" t="n"/>
      <c r="J16" s="14" t="n"/>
    </row>
    <row r="17">
      <c r="A17" s="10" t="n"/>
      <c r="B17" s="10" t="n"/>
      <c r="C17" s="10" t="n"/>
      <c r="D17" s="10" t="n"/>
      <c r="E17" s="10" t="n"/>
      <c r="F17" s="18" t="n"/>
      <c r="G17" s="18" t="n"/>
      <c r="H17" s="17">
        <f>IF($G17="","",IF(TODAY()&gt;$G17,"Closed","Open"))</f>
        <v/>
      </c>
      <c r="I17" s="10" t="n"/>
      <c r="J17" s="14" t="n"/>
    </row>
    <row r="18">
      <c r="A18" s="10" t="n"/>
      <c r="B18" s="10" t="n"/>
      <c r="C18" s="10" t="n"/>
      <c r="D18" s="10" t="n"/>
      <c r="E18" s="10" t="n"/>
      <c r="F18" s="18" t="n"/>
      <c r="G18" s="18" t="n"/>
      <c r="H18" s="17">
        <f>IF($G18="","",IF(TODAY()&gt;$G18,"Closed","Open"))</f>
        <v/>
      </c>
      <c r="I18" s="10" t="n"/>
      <c r="J18" s="14" t="n"/>
    </row>
    <row r="19">
      <c r="A19" s="10" t="n"/>
      <c r="B19" s="10" t="n"/>
      <c r="C19" s="10" t="n"/>
      <c r="D19" s="10" t="n"/>
      <c r="E19" s="10" t="n"/>
      <c r="F19" s="18" t="n"/>
      <c r="G19" s="18" t="n"/>
      <c r="H19" s="17">
        <f>IF($G19="","",IF(TODAY()&gt;$G19,"Closed","Open"))</f>
        <v/>
      </c>
      <c r="I19" s="10" t="n"/>
      <c r="J19" s="14" t="n"/>
    </row>
    <row r="20">
      <c r="A20" s="10" t="n"/>
      <c r="B20" s="10" t="n"/>
      <c r="C20" s="10" t="n"/>
      <c r="D20" s="10" t="n"/>
      <c r="E20" s="10" t="n"/>
      <c r="F20" s="18" t="n"/>
      <c r="G20" s="18" t="n"/>
      <c r="H20" s="17">
        <f>IF($G20="","",IF(TODAY()&gt;$G20,"Closed","Open"))</f>
        <v/>
      </c>
      <c r="I20" s="10" t="n"/>
      <c r="J20" s="14" t="n"/>
    </row>
    <row r="21">
      <c r="A21" s="10" t="n"/>
      <c r="B21" s="10" t="n"/>
      <c r="C21" s="10" t="n"/>
      <c r="D21" s="10" t="n"/>
      <c r="E21" s="10" t="n"/>
      <c r="F21" s="18" t="n"/>
      <c r="G21" s="18" t="n"/>
      <c r="H21" s="17">
        <f>IF($G21="","",IF(TODAY()&gt;$G21,"Closed","Open"))</f>
        <v/>
      </c>
      <c r="I21" s="10" t="n"/>
      <c r="J21" s="14" t="n"/>
    </row>
    <row r="22">
      <c r="A22" s="10" t="n"/>
      <c r="B22" s="10" t="n"/>
      <c r="C22" s="10" t="n"/>
      <c r="D22" s="10" t="n"/>
      <c r="E22" s="10" t="n"/>
      <c r="F22" s="18" t="n"/>
      <c r="G22" s="18" t="n"/>
      <c r="H22" s="17">
        <f>IF($G22="","",IF(TODAY()&gt;$G22,"Closed","Open"))</f>
        <v/>
      </c>
      <c r="I22" s="10" t="n"/>
      <c r="J22" s="14" t="n"/>
    </row>
    <row r="23">
      <c r="A23" s="10" t="n"/>
      <c r="B23" s="10" t="n"/>
      <c r="C23" s="10" t="n"/>
      <c r="D23" s="10" t="n"/>
      <c r="E23" s="10" t="n"/>
      <c r="F23" s="18" t="n"/>
      <c r="G23" s="18" t="n"/>
      <c r="H23" s="17">
        <f>IF($G23="","",IF(TODAY()&gt;$G23,"Closed","Open"))</f>
        <v/>
      </c>
      <c r="I23" s="10" t="n"/>
      <c r="J23" s="14" t="n"/>
    </row>
    <row r="24">
      <c r="A24" s="10" t="n"/>
      <c r="B24" s="10" t="n"/>
      <c r="C24" s="10" t="n"/>
      <c r="D24" s="10" t="n"/>
      <c r="E24" s="10" t="n"/>
      <c r="F24" s="18" t="n"/>
      <c r="G24" s="18" t="n"/>
      <c r="H24" s="17">
        <f>IF($G24="","",IF(TODAY()&gt;$G24,"Closed","Open"))</f>
        <v/>
      </c>
      <c r="I24" s="10" t="n"/>
      <c r="J24" s="14" t="n"/>
    </row>
    <row r="25">
      <c r="A25" s="10" t="n"/>
      <c r="B25" s="10" t="n"/>
      <c r="C25" s="10" t="n"/>
      <c r="D25" s="10" t="n"/>
      <c r="E25" s="10" t="n"/>
      <c r="F25" s="18" t="n"/>
      <c r="G25" s="18" t="n"/>
      <c r="H25" s="17">
        <f>IF($G25="","",IF(TODAY()&gt;$G25,"Closed","Open"))</f>
        <v/>
      </c>
      <c r="I25" s="10" t="n"/>
      <c r="J25" s="14" t="n"/>
    </row>
    <row r="26"/>
    <row r="27">
      <c r="A27" s="15" t="inlineStr">
        <is>
          <t>Status is a formula comparing the period end date against today. A closed award with open allocation rows lets a charge land on an award that can no longer receive it, so close those rows when the award ends.</t>
        </is>
      </c>
    </row>
    <row r="28">
      <c r="A28" s="16" t="inlineStr">
        <is>
          <t>Source: https://www.grantcue.com/blog/payroll-allocation-template-multiple-grants | GrantCue</t>
        </is>
      </c>
    </row>
  </sheetData>
  <dataValidations count="2">
    <dataValidation sqref="D6:D25" showDropDown="0" showInputMessage="0" showErrorMessage="1" allowBlank="1" errorTitle="Federal or non-federal" error="Choose Federal or Non-federal." type="list" errorStyle="stop">
      <formula1>"Federal,Non-federal"</formula1>
    </dataValidation>
    <dataValidation sqref="F6:G25" showDropDown="0" showInputMessage="0" showErrorMessage="1" allowBlank="1" errorTitle="Date" error="Enter a date, for example 2026-01-01." type="date" errorStyle="stop" operator="greaterThanOrEqual">
      <formula1>36526</formula1>
    </dataValidation>
  </dataValidations>
  <pageMargins left="0.5" right="0.5" top="0.6" bottom="0.7" header="0.3" footer="0.3"/>
  <pageSetup orientation="landscape" paperSize="1" fitToHeight="0" fitToWidth="1"/>
  <headerFooter>
    <oddHeader/>
    <oddFooter>&amp;L&amp;8 Source: https://www.grantcue.com/blog/payroll-allocation-template-multiple-grants | GrantCue&amp;R&amp;8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38"/>
  <sheetViews>
    <sheetView workbookViewId="0">
      <pane ySplit="5" topLeftCell="A6" activePane="bottomLeft" state="frozen"/>
      <selection pane="bottomLeft" activeCell="A1" sqref="A1"/>
    </sheetView>
  </sheetViews>
  <sheetFormatPr baseColWidth="8" defaultRowHeight="15"/>
  <cols>
    <col width="13" customWidth="1" min="1" max="1"/>
    <col width="22" customWidth="1" min="2" max="2"/>
    <col width="16" customWidth="1" min="3" max="3"/>
    <col width="20" customWidth="1" min="4" max="4"/>
    <col width="16" customWidth="1" min="5" max="5"/>
    <col width="16" customWidth="1" min="6" max="6"/>
    <col width="54" customWidth="1" min="7" max="7"/>
    <col width="22" customWidth="1" min="8" max="8"/>
  </cols>
  <sheetData>
    <row r="1">
      <c r="A1" s="6" t="inlineStr">
        <is>
          <t>Change Log</t>
        </is>
      </c>
    </row>
    <row r="2">
      <c r="A2" s="7" t="inlineStr">
        <is>
          <t>Unless your spreadsheet tool keeps an edit history, the file cannot tell you who changed a cell. Write the change here, in the same sitting, before the payroll export.</t>
        </is>
      </c>
    </row>
    <row r="3">
      <c r="A3" s="8" t="inlineStr">
        <is>
          <t>Illustrative figures, not data from a real organization.</t>
        </is>
      </c>
    </row>
    <row r="4"/>
    <row r="5" ht="30" customHeight="1">
      <c r="A5" s="9" t="inlineStr">
        <is>
          <t>Date</t>
        </is>
      </c>
      <c r="B5" s="9" t="inlineStr">
        <is>
          <t>Editor (role)</t>
        </is>
      </c>
      <c r="C5" s="9" t="inlineStr">
        <is>
          <t>Row ID changed</t>
        </is>
      </c>
      <c r="D5" s="9" t="inlineStr">
        <is>
          <t>Field changed</t>
        </is>
      </c>
      <c r="E5" s="9" t="inlineStr">
        <is>
          <t>Old value</t>
        </is>
      </c>
      <c r="F5" s="9" t="inlineStr">
        <is>
          <t>New value</t>
        </is>
      </c>
      <c r="G5" s="9" t="inlineStr">
        <is>
          <t>Reason</t>
        </is>
      </c>
      <c r="H5" s="9" t="inlineStr">
        <is>
          <t>Approver (role)</t>
        </is>
      </c>
    </row>
    <row r="6">
      <c r="A6" s="35" t="n">
        <v>46009</v>
      </c>
      <c r="B6" s="14" t="inlineStr">
        <is>
          <t>Finance manager</t>
        </is>
      </c>
      <c r="C6" s="14" t="inlineStr">
        <is>
          <t>AL-001 to AL-014</t>
        </is>
      </c>
      <c r="D6" s="14" t="inlineStr">
        <is>
          <t>All fields</t>
        </is>
      </c>
      <c r="E6" s="14" t="inlineStr">
        <is>
          <t>Not applicable</t>
        </is>
      </c>
      <c r="F6" s="14" t="inlineStr">
        <is>
          <t>Opening rows</t>
        </is>
      </c>
      <c r="G6" s="14" t="inlineStr">
        <is>
          <t>Opening allocation table for the 2026 calendar year, built from the award documents</t>
        </is>
      </c>
      <c r="H6" s="14" t="inlineStr">
        <is>
          <t>Executive director</t>
        </is>
      </c>
    </row>
    <row r="7">
      <c r="A7" s="35" t="n">
        <v>46105</v>
      </c>
      <c r="B7" s="14" t="inlineStr">
        <is>
          <t>Finance manager</t>
        </is>
      </c>
      <c r="C7" s="14" t="inlineStr">
        <is>
          <t>AL-002</t>
        </is>
      </c>
      <c r="D7" s="14" t="inlineStr">
        <is>
          <t>Effective to</t>
        </is>
      </c>
      <c r="E7" s="14" t="inlineStr">
        <is>
          <t>2026-12-31</t>
        </is>
      </c>
      <c r="F7" s="14" t="inlineStr">
        <is>
          <t>2026-03-31</t>
        </is>
      </c>
      <c r="G7" s="14" t="inlineStr">
        <is>
          <t>Award 2026-B narrowed its scope, so the 40 percent row was closed rather than edited</t>
        </is>
      </c>
      <c r="H7" s="14" t="inlineStr">
        <is>
          <t>Executive director</t>
        </is>
      </c>
    </row>
    <row r="8">
      <c r="A8" s="35" t="n">
        <v>46105</v>
      </c>
      <c r="B8" s="14" t="inlineStr">
        <is>
          <t>Finance manager</t>
        </is>
      </c>
      <c r="C8" s="14" t="inlineStr">
        <is>
          <t>AL-003</t>
        </is>
      </c>
      <c r="D8" s="14" t="inlineStr">
        <is>
          <t>New row</t>
        </is>
      </c>
      <c r="E8" s="14" t="inlineStr">
        <is>
          <t>Not applicable</t>
        </is>
      </c>
      <c r="F8" s="14" t="inlineStr">
        <is>
          <t>25 percent from 2026-04-01</t>
        </is>
      </c>
      <c r="G8" s="14" t="inlineStr">
        <is>
          <t>Replacement row for the reduced share of Award 2026-B</t>
        </is>
      </c>
      <c r="H8" s="14" t="inlineStr">
        <is>
          <t>Executive director</t>
        </is>
      </c>
    </row>
    <row r="9">
      <c r="A9" s="35" t="n">
        <v>46105</v>
      </c>
      <c r="B9" s="14" t="inlineStr">
        <is>
          <t>Finance manager</t>
        </is>
      </c>
      <c r="C9" s="14" t="inlineStr">
        <is>
          <t>AL-004</t>
        </is>
      </c>
      <c r="D9" s="14" t="inlineStr">
        <is>
          <t>New row</t>
        </is>
      </c>
      <c r="E9" s="14" t="inlineStr">
        <is>
          <t>Not applicable</t>
        </is>
      </c>
      <c r="F9" s="14" t="inlineStr">
        <is>
          <t>15 percent from 2026-04-01</t>
        </is>
      </c>
      <c r="G9" s="14" t="inlineStr">
        <is>
          <t>Time released by the Award 2026-B reduction moved to unrestricted so the period still totals 100 percent</t>
        </is>
      </c>
      <c r="H9" s="14" t="inlineStr">
        <is>
          <t>Executive director</t>
        </is>
      </c>
    </row>
    <row r="10">
      <c r="A10" s="35" t="n">
        <v>46195</v>
      </c>
      <c r="B10" s="14" t="inlineStr">
        <is>
          <t>Finance manager</t>
        </is>
      </c>
      <c r="C10" s="14" t="inlineStr">
        <is>
          <t>AL-005, AL-007, AL-008</t>
        </is>
      </c>
      <c r="D10" s="14" t="inlineStr">
        <is>
          <t>Effective dates and new row</t>
        </is>
      </c>
      <c r="E10" s="14" t="inlineStr">
        <is>
          <t>50 and 20 percent</t>
        </is>
      </c>
      <c r="F10" s="14" t="inlineStr">
        <is>
          <t>70 percent from 2026-07-01</t>
        </is>
      </c>
      <c r="G10" s="14" t="inlineStr">
        <is>
          <t>The unrestricted caseload share moved onto Award 2026-A from July, after the quarterly after-the-fact review</t>
        </is>
      </c>
      <c r="H10" s="14" t="inlineStr">
        <is>
          <t>Executive director</t>
        </is>
      </c>
    </row>
    <row r="11">
      <c r="A11" s="35" t="n"/>
      <c r="B11" s="14" t="n"/>
      <c r="C11" s="14" t="n"/>
      <c r="D11" s="14" t="n"/>
      <c r="E11" s="14" t="n"/>
      <c r="F11" s="14" t="n"/>
      <c r="G11" s="14" t="n"/>
      <c r="H11" s="14" t="n"/>
    </row>
    <row r="12">
      <c r="A12" s="35" t="n"/>
      <c r="B12" s="14" t="n"/>
      <c r="C12" s="14" t="n"/>
      <c r="D12" s="14" t="n"/>
      <c r="E12" s="14" t="n"/>
      <c r="F12" s="14" t="n"/>
      <c r="G12" s="14" t="n"/>
      <c r="H12" s="14" t="n"/>
    </row>
    <row r="13">
      <c r="A13" s="35" t="n"/>
      <c r="B13" s="14" t="n"/>
      <c r="C13" s="14" t="n"/>
      <c r="D13" s="14" t="n"/>
      <c r="E13" s="14" t="n"/>
      <c r="F13" s="14" t="n"/>
      <c r="G13" s="14" t="n"/>
      <c r="H13" s="14" t="n"/>
    </row>
    <row r="14">
      <c r="A14" s="35" t="n"/>
      <c r="B14" s="14" t="n"/>
      <c r="C14" s="14" t="n"/>
      <c r="D14" s="14" t="n"/>
      <c r="E14" s="14" t="n"/>
      <c r="F14" s="14" t="n"/>
      <c r="G14" s="14" t="n"/>
      <c r="H14" s="14" t="n"/>
    </row>
    <row r="15">
      <c r="A15" s="35" t="n"/>
      <c r="B15" s="14" t="n"/>
      <c r="C15" s="14" t="n"/>
      <c r="D15" s="14" t="n"/>
      <c r="E15" s="14" t="n"/>
      <c r="F15" s="14" t="n"/>
      <c r="G15" s="14" t="n"/>
      <c r="H15" s="14" t="n"/>
    </row>
    <row r="16">
      <c r="A16" s="35" t="n"/>
      <c r="B16" s="14" t="n"/>
      <c r="C16" s="14" t="n"/>
      <c r="D16" s="14" t="n"/>
      <c r="E16" s="14" t="n"/>
      <c r="F16" s="14" t="n"/>
      <c r="G16" s="14" t="n"/>
      <c r="H16" s="14" t="n"/>
    </row>
    <row r="17">
      <c r="A17" s="35" t="n"/>
      <c r="B17" s="14" t="n"/>
      <c r="C17" s="14" t="n"/>
      <c r="D17" s="14" t="n"/>
      <c r="E17" s="14" t="n"/>
      <c r="F17" s="14" t="n"/>
      <c r="G17" s="14" t="n"/>
      <c r="H17" s="14" t="n"/>
    </row>
    <row r="18">
      <c r="A18" s="35" t="n"/>
      <c r="B18" s="14" t="n"/>
      <c r="C18" s="14" t="n"/>
      <c r="D18" s="14" t="n"/>
      <c r="E18" s="14" t="n"/>
      <c r="F18" s="14" t="n"/>
      <c r="G18" s="14" t="n"/>
      <c r="H18" s="14" t="n"/>
    </row>
    <row r="19">
      <c r="A19" s="35" t="n"/>
      <c r="B19" s="14" t="n"/>
      <c r="C19" s="14" t="n"/>
      <c r="D19" s="14" t="n"/>
      <c r="E19" s="14" t="n"/>
      <c r="F19" s="14" t="n"/>
      <c r="G19" s="14" t="n"/>
      <c r="H19" s="14" t="n"/>
    </row>
    <row r="20">
      <c r="A20" s="35" t="n"/>
      <c r="B20" s="14" t="n"/>
      <c r="C20" s="14" t="n"/>
      <c r="D20" s="14" t="n"/>
      <c r="E20" s="14" t="n"/>
      <c r="F20" s="14" t="n"/>
      <c r="G20" s="14" t="n"/>
      <c r="H20" s="14" t="n"/>
    </row>
    <row r="21">
      <c r="A21" s="35" t="n"/>
      <c r="B21" s="14" t="n"/>
      <c r="C21" s="14" t="n"/>
      <c r="D21" s="14" t="n"/>
      <c r="E21" s="14" t="n"/>
      <c r="F21" s="14" t="n"/>
      <c r="G21" s="14" t="n"/>
      <c r="H21" s="14" t="n"/>
    </row>
    <row r="22">
      <c r="A22" s="35" t="n"/>
      <c r="B22" s="14" t="n"/>
      <c r="C22" s="14" t="n"/>
      <c r="D22" s="14" t="n"/>
      <c r="E22" s="14" t="n"/>
      <c r="F22" s="14" t="n"/>
      <c r="G22" s="14" t="n"/>
      <c r="H22" s="14" t="n"/>
    </row>
    <row r="23">
      <c r="A23" s="35" t="n"/>
      <c r="B23" s="14" t="n"/>
      <c r="C23" s="14" t="n"/>
      <c r="D23" s="14" t="n"/>
      <c r="E23" s="14" t="n"/>
      <c r="F23" s="14" t="n"/>
      <c r="G23" s="14" t="n"/>
      <c r="H23" s="14" t="n"/>
    </row>
    <row r="24">
      <c r="A24" s="35" t="n"/>
      <c r="B24" s="14" t="n"/>
      <c r="C24" s="14" t="n"/>
      <c r="D24" s="14" t="n"/>
      <c r="E24" s="14" t="n"/>
      <c r="F24" s="14" t="n"/>
      <c r="G24" s="14" t="n"/>
      <c r="H24" s="14" t="n"/>
    </row>
    <row r="25">
      <c r="A25" s="35" t="n"/>
      <c r="B25" s="14" t="n"/>
      <c r="C25" s="14" t="n"/>
      <c r="D25" s="14" t="n"/>
      <c r="E25" s="14" t="n"/>
      <c r="F25" s="14" t="n"/>
      <c r="G25" s="14" t="n"/>
      <c r="H25" s="14" t="n"/>
    </row>
    <row r="26">
      <c r="A26" s="35" t="n"/>
      <c r="B26" s="14" t="n"/>
      <c r="C26" s="14" t="n"/>
      <c r="D26" s="14" t="n"/>
      <c r="E26" s="14" t="n"/>
      <c r="F26" s="14" t="n"/>
      <c r="G26" s="14" t="n"/>
      <c r="H26" s="14" t="n"/>
    </row>
    <row r="27">
      <c r="A27" s="35" t="n"/>
      <c r="B27" s="14" t="n"/>
      <c r="C27" s="14" t="n"/>
      <c r="D27" s="14" t="n"/>
      <c r="E27" s="14" t="n"/>
      <c r="F27" s="14" t="n"/>
      <c r="G27" s="14" t="n"/>
      <c r="H27" s="14" t="n"/>
    </row>
    <row r="28">
      <c r="A28" s="35" t="n"/>
      <c r="B28" s="14" t="n"/>
      <c r="C28" s="14" t="n"/>
      <c r="D28" s="14" t="n"/>
      <c r="E28" s="14" t="n"/>
      <c r="F28" s="14" t="n"/>
      <c r="G28" s="14" t="n"/>
      <c r="H28" s="14" t="n"/>
    </row>
    <row r="29">
      <c r="A29" s="35" t="n"/>
      <c r="B29" s="14" t="n"/>
      <c r="C29" s="14" t="n"/>
      <c r="D29" s="14" t="n"/>
      <c r="E29" s="14" t="n"/>
      <c r="F29" s="14" t="n"/>
      <c r="G29" s="14" t="n"/>
      <c r="H29" s="14" t="n"/>
    </row>
    <row r="30">
      <c r="A30" s="35" t="n"/>
      <c r="B30" s="14" t="n"/>
      <c r="C30" s="14" t="n"/>
      <c r="D30" s="14" t="n"/>
      <c r="E30" s="14" t="n"/>
      <c r="F30" s="14" t="n"/>
      <c r="G30" s="14" t="n"/>
      <c r="H30" s="14" t="n"/>
    </row>
    <row r="31">
      <c r="A31" s="35" t="n"/>
      <c r="B31" s="14" t="n"/>
      <c r="C31" s="14" t="n"/>
      <c r="D31" s="14" t="n"/>
      <c r="E31" s="14" t="n"/>
      <c r="F31" s="14" t="n"/>
      <c r="G31" s="14" t="n"/>
      <c r="H31" s="14" t="n"/>
    </row>
    <row r="32">
      <c r="A32" s="35" t="n"/>
      <c r="B32" s="14" t="n"/>
      <c r="C32" s="14" t="n"/>
      <c r="D32" s="14" t="n"/>
      <c r="E32" s="14" t="n"/>
      <c r="F32" s="14" t="n"/>
      <c r="G32" s="14" t="n"/>
      <c r="H32" s="14" t="n"/>
    </row>
    <row r="33">
      <c r="A33" s="35" t="n"/>
      <c r="B33" s="14" t="n"/>
      <c r="C33" s="14" t="n"/>
      <c r="D33" s="14" t="n"/>
      <c r="E33" s="14" t="n"/>
      <c r="F33" s="14" t="n"/>
      <c r="G33" s="14" t="n"/>
      <c r="H33" s="14" t="n"/>
    </row>
    <row r="34">
      <c r="A34" s="35" t="n"/>
      <c r="B34" s="14" t="n"/>
      <c r="C34" s="14" t="n"/>
      <c r="D34" s="14" t="n"/>
      <c r="E34" s="14" t="n"/>
      <c r="F34" s="14" t="n"/>
      <c r="G34" s="14" t="n"/>
      <c r="H34" s="14" t="n"/>
    </row>
    <row r="35">
      <c r="A35" s="35" t="n"/>
      <c r="B35" s="14" t="n"/>
      <c r="C35" s="14" t="n"/>
      <c r="D35" s="14" t="n"/>
      <c r="E35" s="14" t="n"/>
      <c r="F35" s="14" t="n"/>
      <c r="G35" s="14" t="n"/>
      <c r="H35" s="14" t="n"/>
    </row>
    <row r="36"/>
    <row r="37" ht="30" customHeight="1">
      <c r="A37" s="34" t="inlineStr">
        <is>
          <t>2 CFR 200.430(g)(1)(vii)(C) requires internal controls that include processes to perform periodic after-the-fact reviews of interim charges made on budget estimates, with all necessary adjustments made so that the final amount charged is accurate, allowable, and properly allocated (eCFR, current as of September 2026). Log the review itself here, not only the corrections it produced.</t>
        </is>
      </c>
    </row>
    <row r="38">
      <c r="A38" s="16" t="inlineStr">
        <is>
          <t>Source: https://www.grantcue.com/blog/payroll-allocation-template-multiple-grants | GrantCue</t>
        </is>
      </c>
    </row>
  </sheetData>
  <mergeCells count="1">
    <mergeCell ref="A37:H37"/>
  </mergeCells>
  <dataValidations count="1">
    <dataValidation sqref="A6:A35" showDropDown="0" showInputMessage="0" showErrorMessage="1" allowBlank="1" errorTitle="Date" error="Enter the date of the change." type="date" errorStyle="stop" operator="greaterThanOrEqual">
      <formula1>36526</formula1>
    </dataValidation>
  </dataValidations>
  <pageMargins left="0.5" right="0.5" top="0.6" bottom="0.7" header="0.3" footer="0.3"/>
  <pageSetup orientation="landscape" paperSize="1" fitToHeight="0" fitToWidth="1"/>
  <headerFooter>
    <oddHeader/>
    <oddFooter>&amp;L&amp;8 Source: https://www.grantcue.com/blog/payroll-allocation-template-multiple-grants | GrantCue&amp;R&amp;8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Payroll Allocation Template for Multiple Grants</dc:title>
  <dcterms:created xmlns:dcterms="http://purl.org/dc/terms/" xmlns:xsi="http://www.w3.org/2001/XMLSchema-instance" xsi:type="dcterms:W3CDTF">2026-09-22T12:00:00Z</dcterms:created>
  <dcterms:modified xmlns:dcterms="http://purl.org/dc/terms/" xmlns:xsi="http://www.w3.org/2001/XMLSchema-instance" xsi:type="dcterms:W3CDTF">2026-09-22T19:46:09Z</dcterms:modified>
  <cp:lastModifiedBy>GrantCue</cp:lastModifiedBy>
</cp:coreProperties>
</file>