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Start Here" sheetId="1" state="visible" r:id="rId1"/>
    <sheet xmlns:r="http://schemas.openxmlformats.org/officeDocument/2006/relationships" name="Award Setup" sheetId="2" state="visible" r:id="rId2"/>
    <sheet xmlns:r="http://schemas.openxmlformats.org/officeDocument/2006/relationships" name="Metric Register" sheetId="3" state="visible" r:id="rId3"/>
    <sheet xmlns:r="http://schemas.openxmlformats.org/officeDocument/2006/relationships" name="Indicator Tracker" sheetId="4" state="visible" r:id="rId4"/>
    <sheet xmlns:r="http://schemas.openxmlformats.org/officeDocument/2006/relationships" name="Financial Tracker" sheetId="5" state="visible" r:id="rId5"/>
    <sheet xmlns:r="http://schemas.openxmlformats.org/officeDocument/2006/relationships" name="Budget vs Actual" sheetId="6" state="visible" r:id="rId6"/>
    <sheet xmlns:r="http://schemas.openxmlformats.org/officeDocument/2006/relationships" name="Deliverables Log" sheetId="7" state="visible" r:id="rId7"/>
    <sheet xmlns:r="http://schemas.openxmlformats.org/officeDocument/2006/relationships" name="Reporting Cadence" sheetId="8" state="visible" r:id="rId8"/>
    <sheet xmlns:r="http://schemas.openxmlformats.org/officeDocument/2006/relationships" name="Metric Library" sheetId="9" state="visible" r:id="rId9"/>
  </sheets>
  <definedNames>
    <definedName name="_xlnm._FilterDatabase" localSheetId="2" hidden="1">'Metric Register'!$A$4:$Q$16</definedName>
  </definedNames>
  <calcPr calcId="124519" fullCalcOnLoad="1"/>
</workbook>
</file>

<file path=xl/styles.xml><?xml version="1.0" encoding="utf-8"?>
<styleSheet xmlns="http://schemas.openxmlformats.org/spreadsheetml/2006/main">
  <numFmts count="5">
    <numFmt numFmtId="164" formatCode="&quot;$&quot;#,##0"/>
    <numFmt numFmtId="165" formatCode="yyyy-mm-dd"/>
    <numFmt numFmtId="166" formatCode="#,##0.##"/>
    <numFmt numFmtId="167" formatCode="0.0%"/>
    <numFmt numFmtId="168" formatCode="#,##0;(#,##0)"/>
  </numFmts>
  <fonts count="9">
    <font>
      <name val="Calibri"/>
      <family val="2"/>
      <color theme="1"/>
      <sz val="11"/>
      <scheme val="minor"/>
    </font>
    <font>
      <name val="Calibri"/>
      <b val="1"/>
      <color rgb="0016324F"/>
      <sz val="16"/>
    </font>
    <font>
      <name val="Calibri"/>
      <i val="1"/>
      <color rgb="004A5A6A"/>
      <sz val="10"/>
    </font>
    <font>
      <name val="Calibri"/>
      <b val="1"/>
      <sz val="11"/>
    </font>
    <font>
      <name val="Calibri"/>
      <color rgb="003C4A57"/>
      <sz val="10"/>
    </font>
    <font>
      <name val="Calibri"/>
      <b val="1"/>
      <color rgb="00FFFFFF"/>
      <sz val="11"/>
    </font>
    <font>
      <name val="Calibri"/>
      <b val="1"/>
      <color rgb="0016324F"/>
      <sz val="11"/>
    </font>
    <font>
      <name val="Calibri"/>
      <sz val="11"/>
    </font>
    <font>
      <name val="Calibri"/>
      <i val="1"/>
      <color rgb="007A8794"/>
      <sz val="9"/>
    </font>
  </fonts>
  <fills count="4">
    <fill>
      <patternFill/>
    </fill>
    <fill>
      <patternFill patternType="gray125"/>
    </fill>
    <fill>
      <patternFill patternType="solid">
        <fgColor rgb="0016324F"/>
      </patternFill>
    </fill>
    <fill>
      <patternFill patternType="solid">
        <fgColor rgb="00E8EEF4"/>
      </patternFill>
    </fill>
  </fills>
  <borders count="6">
    <border>
      <left/>
      <right/>
      <top/>
      <bottom/>
      <diagonal/>
    </border>
    <border>
      <left style="thin">
        <color rgb="00C7D3DF"/>
      </left>
      <right style="thin">
        <color rgb="00C7D3DF"/>
      </right>
      <top style="thin">
        <color rgb="00C7D3DF"/>
      </top>
      <bottom style="thin">
        <color rgb="00C7D3DF"/>
      </bottom>
    </border>
    <border>
      <left/>
      <right/>
      <top style="thin">
        <color rgb="00C7D3DF"/>
      </top>
      <bottom/>
      <diagonal/>
    </border>
    <border>
      <left/>
      <right style="thin">
        <color rgb="00C7D3DF"/>
      </right>
      <top style="thin">
        <color rgb="00C7D3DF"/>
      </top>
      <bottom/>
      <diagonal/>
    </border>
    <border>
      <left/>
      <right/>
      <top style="thin">
        <color rgb="00C7D3DF"/>
      </top>
      <bottom style="thin">
        <color rgb="00C7D3DF"/>
      </bottom>
      <diagonal/>
    </border>
    <border>
      <left/>
      <right style="thin">
        <color rgb="00C7D3DF"/>
      </right>
      <top style="thin">
        <color rgb="00C7D3DF"/>
      </top>
      <bottom style="thin">
        <color rgb="00C7D3DF"/>
      </bottom>
      <diagonal/>
    </border>
  </borders>
  <cellStyleXfs count="1">
    <xf numFmtId="0" fontId="0" fillId="0" borderId="0"/>
  </cellStyleXfs>
  <cellXfs count="42">
    <xf numFmtId="0" fontId="0" fillId="0" borderId="0" pivotButton="0" quotePrefix="0" xfId="0"/>
    <xf numFmtId="0" fontId="1" fillId="0" borderId="0" pivotButton="0" quotePrefix="0" xfId="0"/>
    <xf numFmtId="0" fontId="2" fillId="0" borderId="0" pivotButton="0" quotePrefix="0" xfId="0"/>
    <xf numFmtId="0" fontId="3" fillId="0" borderId="0" applyAlignment="1" pivotButton="0" quotePrefix="0" xfId="0">
      <alignment horizontal="left" vertical="top" wrapText="1"/>
    </xf>
    <xf numFmtId="0" fontId="4" fillId="0" borderId="0" applyAlignment="1" pivotButton="0" quotePrefix="0" xfId="0">
      <alignment horizontal="left" vertical="top" wrapText="1"/>
    </xf>
    <xf numFmtId="0" fontId="5" fillId="2" borderId="1" applyAlignment="1" pivotButton="0" quotePrefix="0" xfId="0">
      <alignment horizontal="left" vertical="center" wrapText="1"/>
    </xf>
    <xf numFmtId="0" fontId="6" fillId="0" borderId="1" applyAlignment="1" pivotButton="0" quotePrefix="0" xfId="0">
      <alignment horizontal="left" vertical="top" wrapText="1"/>
    </xf>
    <xf numFmtId="0" fontId="7" fillId="0" borderId="1" applyAlignment="1" pivotButton="0" quotePrefix="0" xfId="0">
      <alignment horizontal="left" vertical="top" wrapText="1"/>
    </xf>
    <xf numFmtId="0" fontId="0" fillId="0" borderId="4" pivotButton="0" quotePrefix="0" xfId="0"/>
    <xf numFmtId="0" fontId="0" fillId="0" borderId="5" pivotButton="0" quotePrefix="0" xfId="0"/>
    <xf numFmtId="0" fontId="8" fillId="0" borderId="0" pivotButton="0" quotePrefix="0" xfId="0"/>
    <xf numFmtId="0" fontId="7" fillId="0" borderId="1" applyAlignment="1" pivotButton="0" quotePrefix="0" xfId="0">
      <alignment horizontal="left" vertical="top"/>
    </xf>
    <xf numFmtId="164" fontId="7" fillId="0" borderId="1" applyAlignment="1" pivotButton="0" quotePrefix="0" xfId="0">
      <alignment horizontal="left" vertical="top"/>
    </xf>
    <xf numFmtId="165" fontId="7" fillId="0" borderId="1" applyAlignment="1" pivotButton="0" quotePrefix="0" xfId="0">
      <alignment horizontal="left" vertical="top"/>
    </xf>
    <xf numFmtId="166" fontId="7" fillId="3" borderId="1" applyAlignment="1" pivotButton="0" quotePrefix="0" xfId="0">
      <alignment horizontal="left" vertical="top"/>
    </xf>
    <xf numFmtId="167" fontId="7" fillId="3" borderId="1" applyAlignment="1" pivotButton="0" quotePrefix="0" xfId="0">
      <alignment horizontal="left" vertical="top"/>
    </xf>
    <xf numFmtId="167" fontId="7" fillId="0" borderId="1" applyAlignment="1" pivotButton="0" quotePrefix="0" xfId="0">
      <alignment horizontal="left" vertical="top"/>
    </xf>
    <xf numFmtId="164" fontId="7" fillId="3" borderId="1" applyAlignment="1" pivotButton="0" quotePrefix="0" xfId="0">
      <alignment horizontal="left" vertical="top"/>
    </xf>
    <xf numFmtId="0" fontId="7" fillId="0" borderId="1" applyAlignment="1" pivotButton="0" quotePrefix="0" xfId="0">
      <alignment horizontal="center" vertical="top" wrapText="1"/>
    </xf>
    <xf numFmtId="166" fontId="7" fillId="0" borderId="1" applyAlignment="1" pivotButton="0" quotePrefix="0" xfId="0">
      <alignment horizontal="left" vertical="top" wrapText="1"/>
    </xf>
    <xf numFmtId="165" fontId="7" fillId="0" borderId="1" applyAlignment="1" pivotButton="0" quotePrefix="0" xfId="0">
      <alignment horizontal="left" vertical="top" wrapText="1"/>
    </xf>
    <xf numFmtId="0" fontId="7" fillId="0" borderId="1" applyAlignment="1" pivotButton="0" quotePrefix="0" xfId="0">
      <alignment horizontal="center" vertical="top"/>
    </xf>
    <xf numFmtId="166" fontId="7" fillId="3" borderId="1" applyAlignment="1" pivotButton="0" quotePrefix="0" xfId="0">
      <alignment horizontal="center" vertical="top"/>
    </xf>
    <xf numFmtId="0" fontId="7" fillId="3" borderId="1" applyAlignment="1" pivotButton="0" quotePrefix="0" xfId="0">
      <alignment horizontal="left" vertical="top" wrapText="1"/>
    </xf>
    <xf numFmtId="0" fontId="7" fillId="3" borderId="1" applyAlignment="1" pivotButton="0" quotePrefix="0" xfId="0">
      <alignment horizontal="left" vertical="top"/>
    </xf>
    <xf numFmtId="166" fontId="7" fillId="0" borderId="1" applyAlignment="1" pivotButton="0" quotePrefix="0" xfId="0">
      <alignment horizontal="center" vertical="top"/>
    </xf>
    <xf numFmtId="167" fontId="7" fillId="3" borderId="1" applyAlignment="1" pivotButton="0" quotePrefix="0" xfId="0">
      <alignment horizontal="center" vertical="top"/>
    </xf>
    <xf numFmtId="0" fontId="7" fillId="3" borderId="1" applyAlignment="1" pivotButton="0" quotePrefix="0" xfId="0">
      <alignment horizontal="center" vertical="top" wrapText="1"/>
    </xf>
    <xf numFmtId="0" fontId="6" fillId="0" borderId="0" applyAlignment="1" pivotButton="0" quotePrefix="0" xfId="0">
      <alignment horizontal="left" vertical="top"/>
    </xf>
    <xf numFmtId="164" fontId="3" fillId="0" borderId="0" pivotButton="0" quotePrefix="0" xfId="0"/>
    <xf numFmtId="167" fontId="3" fillId="0" borderId="0" pivotButton="0" quotePrefix="0" xfId="0"/>
    <xf numFmtId="165" fontId="7" fillId="3" borderId="1" applyAlignment="1" pivotButton="0" quotePrefix="0" xfId="0">
      <alignment horizontal="center" vertical="top"/>
    </xf>
    <xf numFmtId="164" fontId="7" fillId="0" borderId="1" applyAlignment="1" pivotButton="0" quotePrefix="0" xfId="0">
      <alignment horizontal="right" vertical="top"/>
    </xf>
    <xf numFmtId="164" fontId="7" fillId="3" borderId="1" applyAlignment="1" pivotButton="0" quotePrefix="0" xfId="0">
      <alignment horizontal="right" vertical="top"/>
    </xf>
    <xf numFmtId="0" fontId="3" fillId="3" borderId="1" applyAlignment="1" pivotButton="0" quotePrefix="0" xfId="0">
      <alignment horizontal="center" vertical="top"/>
    </xf>
    <xf numFmtId="164" fontId="3" fillId="3" borderId="1" applyAlignment="1" pivotButton="0" quotePrefix="0" xfId="0">
      <alignment horizontal="right" vertical="top"/>
    </xf>
    <xf numFmtId="0" fontId="3" fillId="3" borderId="1" applyAlignment="1" pivotButton="0" quotePrefix="0" xfId="0">
      <alignment horizontal="left" vertical="top"/>
    </xf>
    <xf numFmtId="167" fontId="3" fillId="3" borderId="1" applyAlignment="1" pivotButton="0" quotePrefix="0" xfId="0">
      <alignment horizontal="center" vertical="top"/>
    </xf>
    <xf numFmtId="165" fontId="7" fillId="0" borderId="1" applyAlignment="1" pivotButton="0" quotePrefix="0" xfId="0">
      <alignment horizontal="center" vertical="top"/>
    </xf>
    <xf numFmtId="168" fontId="7" fillId="3" borderId="1" applyAlignment="1" pivotButton="0" quotePrefix="0" xfId="0">
      <alignment horizontal="center" vertical="top"/>
    </xf>
    <xf numFmtId="0" fontId="7" fillId="3" borderId="1" applyAlignment="1" pivotButton="0" quotePrefix="0" xfId="0">
      <alignment horizontal="center" vertical="top"/>
    </xf>
    <xf numFmtId="0" fontId="6" fillId="0" borderId="1" applyAlignment="1" pivotButton="0" quotePrefix="0" xfId="0">
      <alignment horizontal="left" vertical="top"/>
    </xf>
  </cellXfs>
  <cellStyles count="1">
    <cellStyle name="Normal" xfId="0" builtinId="0" hidden="0"/>
  </cellStyles>
  <dxfs count="3">
    <dxf>
      <fill>
        <patternFill patternType="solid">
          <bgColor rgb="00FBE4E4"/>
        </patternFill>
      </fill>
    </dxf>
    <dxf>
      <fill>
        <patternFill patternType="solid">
          <bgColor rgb="00FFF3D6"/>
        </patternFill>
      </fill>
    </dxf>
    <dxf>
      <fill>
        <patternFill patternType="solid">
          <bgColor rgb="00E3F2E6"/>
        </patternFill>
      </fill>
    </dxf>
  </dxf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worksheet" Target="/xl/worksheets/sheet5.xml" Id="rId5"/><Relationship Type="http://schemas.openxmlformats.org/officeDocument/2006/relationships/worksheet" Target="/xl/worksheets/sheet6.xml" Id="rId6"/><Relationship Type="http://schemas.openxmlformats.org/officeDocument/2006/relationships/worksheet" Target="/xl/worksheets/sheet7.xml" Id="rId7"/><Relationship Type="http://schemas.openxmlformats.org/officeDocument/2006/relationships/worksheet" Target="/xl/worksheets/sheet8.xml" Id="rId8"/><Relationship Type="http://schemas.openxmlformats.org/officeDocument/2006/relationships/worksheet" Target="/xl/worksheets/sheet9.xml" Id="rId9"/><Relationship Type="http://schemas.openxmlformats.org/officeDocument/2006/relationships/styles" Target="styles.xml" Id="rId10"/><Relationship Type="http://schemas.openxmlformats.org/officeDocument/2006/relationships/theme" Target="theme/theme1.xml" Id="rId11"/></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tabColor rgb="0016324F"/>
    <outlinePr summaryBelow="1" summaryRight="1"/>
    <pageSetUpPr fitToPage="1"/>
  </sheetPr>
  <dimension ref="A1:D35"/>
  <sheetViews>
    <sheetView showGridLines="0" workbookViewId="0">
      <selection activeCell="A1" sqref="A1"/>
    </sheetView>
  </sheetViews>
  <sheetFormatPr baseColWidth="8" defaultRowHeight="15"/>
  <cols>
    <col width="34" customWidth="1" min="1" max="1"/>
    <col width="46" customWidth="1" min="2" max="2"/>
    <col width="46" customWidth="1" min="3" max="3"/>
    <col width="34" customWidth="1" min="4" max="4"/>
  </cols>
  <sheetData>
    <row r="1" ht="22" customHeight="1">
      <c r="A1" s="1" t="inlineStr">
        <is>
          <t>Grant KPI Tracker</t>
        </is>
      </c>
    </row>
    <row r="2" ht="16" customHeight="1">
      <c r="A2" s="2" t="inlineStr">
        <is>
          <t>Output and outcome indicators, targets, spend against the award ceiling, and a reporting cadence you can actually run. Every figure below recalculates - the formulas are live.</t>
        </is>
      </c>
    </row>
    <row r="3"/>
    <row r="4">
      <c r="A4" s="3" t="inlineStr">
        <is>
          <t>What this workbook does</t>
        </is>
      </c>
    </row>
    <row r="5" ht="58" customHeight="1">
      <c r="A5" s="4" t="inlineStr">
        <is>
          <t>It holds the small set of numbers a funder will ask you for, in one place, defined once. You set the award up on the Award Setup tab, write your indicators into the Metric Register with a counting rule and an owner, then enter actuals each quarter and reconcile spend each month. Percentages, burn rate, projected spend at close, the unobligated balance and the on-time submission rate all calculate themselves.</t>
        </is>
      </c>
    </row>
    <row r="6" ht="58" customHeight="1">
      <c r="A6" s="4" t="inlineStr">
        <is>
          <t>The workbook ships with a worked example: a composite after-school literacy project, four months into a twelve-month award. It is there so you can see what a filled-in tracker looks like. Type over it. Nothing is locked, there is no sample-only crippling, and no tab is waiting on an email address.</t>
        </is>
      </c>
    </row>
    <row r="7"/>
    <row r="8">
      <c r="A8" s="3" t="inlineStr">
        <is>
          <t>The tabs, in the order you use them</t>
        </is>
      </c>
    </row>
    <row r="9" ht="32" customHeight="1">
      <c r="A9" s="5" t="inlineStr">
        <is>
          <t>Tab</t>
        </is>
      </c>
      <c r="B9" s="5" t="inlineStr">
        <is>
          <t>What it does</t>
        </is>
      </c>
      <c r="C9" s="5" t="inlineStr">
        <is>
          <t>What you enter</t>
        </is>
      </c>
      <c r="D9" s="5" t="inlineStr">
        <is>
          <t>What it calculates</t>
        </is>
      </c>
    </row>
    <row r="10" ht="46" customHeight="1">
      <c r="A10" s="6" t="inlineStr">
        <is>
          <t>Award Setup</t>
        </is>
      </c>
      <c r="B10" s="7" t="inlineStr">
        <is>
          <t>One-time setup. Award ceiling, period of performance, match requirement, and who owns what.</t>
        </is>
      </c>
      <c r="C10" s="7" t="inlineStr">
        <is>
          <t>Award facts and the three role owners.</t>
        </is>
      </c>
      <c r="D10" s="7" t="inlineStr">
        <is>
          <t>Months in the period, months elapsed, percent of period elapsed, required match amount.</t>
        </is>
      </c>
    </row>
    <row r="11" ht="46" customHeight="1">
      <c r="A11" s="6" t="inlineStr">
        <is>
          <t>Metric Register</t>
        </is>
      </c>
      <c r="B11" s="7" t="inlineStr">
        <is>
          <t>The definition of record for every indicator you committed to. Written before the award starts.</t>
        </is>
      </c>
      <c r="C11" s="7" t="inlineStr">
        <is>
          <t>Indicator, type, counting rule, data source, owner, baseline, target and the basis for it.</t>
        </is>
      </c>
      <c r="D11" s="7" t="inlineStr">
        <is>
          <t>Count by type, and a check for indicators with no owner, no target or no data source.</t>
        </is>
      </c>
    </row>
    <row r="12" ht="46" customHeight="1">
      <c r="A12" s="6" t="inlineStr">
        <is>
          <t>Indicator Tracker</t>
        </is>
      </c>
      <c r="B12" s="7" t="inlineStr">
        <is>
          <t>Quarterly actuals against target, with a pace check so a Q1 figure is not judged against a full-year number.</t>
        </is>
      </c>
      <c r="C12" s="7" t="inlineStr">
        <is>
          <t>One actual per indicator per quarter, plus an explanation for any gap.</t>
        </is>
      </c>
      <c r="D12" s="7" t="inlineStr">
        <is>
          <t>Reported value to date, expected by now, percent of target, percent of pace, status.</t>
        </is>
      </c>
    </row>
    <row r="13" ht="46" customHeight="1">
      <c r="A13" s="6" t="inlineStr">
        <is>
          <t>Financial Tracker</t>
        </is>
      </c>
      <c r="B13" s="7" t="inlineStr">
        <is>
          <t>The money side, month by month. Cumulative spend, obligations and the unobligated balance.</t>
        </is>
      </c>
      <c r="C13" s="7" t="inlineStr">
        <is>
          <t>Expenditures, unliquidated obligations and match contributed each month.</t>
        </is>
      </c>
      <c r="D13" s="7" t="inlineStr">
        <is>
          <t>Cumulative spend, percent expended, unobligated balance, burn rate, projected spend at close.</t>
        </is>
      </c>
    </row>
    <row r="14" ht="46" customHeight="1">
      <c r="A14" s="6" t="inlineStr">
        <is>
          <t>Budget vs Actual</t>
        </is>
      </c>
      <c r="B14" s="7" t="inlineStr">
        <is>
          <t>Line item variance by cost category, so you can see which category needs a rebudget request.</t>
        </is>
      </c>
      <c r="C14" s="7" t="inlineStr">
        <is>
          <t>Approved budget, actual expenditures and obligations by category.</t>
        </is>
      </c>
      <c r="D14" s="7" t="inlineStr">
        <is>
          <t>Total committed, remaining, percent committed, a flag per line and a tie-out to the ceiling.</t>
        </is>
      </c>
    </row>
    <row r="15" ht="46" customHeight="1">
      <c r="A15" s="6" t="inlineStr">
        <is>
          <t>Deliverables Log</t>
        </is>
      </c>
      <c r="B15" s="7" t="inlineStr">
        <is>
          <t>Every funder due date in the award, and whether you hit it. This is the process metric.</t>
        </is>
      </c>
      <c r="C15" s="7" t="inlineStr">
        <is>
          <t>Deliverable, due date, date submitted and owner.</t>
        </is>
      </c>
      <c r="D15" s="7" t="inlineStr">
        <is>
          <t>Days early or late, on time or late or overdue, and the on-time submission rate.</t>
        </is>
      </c>
    </row>
    <row r="16" ht="46" customHeight="1">
      <c r="A16" s="6" t="inlineStr">
        <is>
          <t>Reporting Cadence</t>
        </is>
      </c>
      <c r="B16" s="7" t="inlineStr">
        <is>
          <t>The weekly, monthly, quarterly, per-report and closeout routine, with the checklist under each.</t>
        </is>
      </c>
      <c r="C16" s="7" t="inlineStr">
        <is>
          <t>The date you last completed each routine.</t>
        </is>
      </c>
      <c r="D16" s="7" t="inlineStr">
        <is>
          <t>Next due date and whether it is overdue.</t>
        </is>
      </c>
    </row>
    <row r="17" ht="46" customHeight="1">
      <c r="A17" s="6" t="inlineStr">
        <is>
          <t>Metric Library</t>
        </is>
      </c>
      <c r="B17" s="7" t="inlineStr">
        <is>
          <t>Reference. Examples of metrics for grants, KPIs by program type, financial metric formulas.</t>
        </is>
      </c>
      <c r="C17" s="7" t="inlineStr">
        <is>
          <t>Nothing. Copy the rows you need into the Metric Register.</t>
        </is>
      </c>
      <c r="D17" s="7" t="inlineStr">
        <is>
          <t>Nothing. It is a menu, not a math tab.</t>
        </is>
      </c>
    </row>
    <row r="18"/>
    <row r="19">
      <c r="A19" s="3" t="inlineStr">
        <is>
          <t>Choosing the indicators, in six steps</t>
        </is>
      </c>
    </row>
    <row r="20" ht="20" customHeight="1">
      <c r="A20" s="5" t="inlineStr">
        <is>
          <t>Step</t>
        </is>
      </c>
      <c r="B20" s="5" t="inlineStr">
        <is>
          <t>What it means</t>
        </is>
      </c>
      <c r="C20" s="5" t="inlineStr"/>
      <c r="D20" s="5" t="inlineStr"/>
    </row>
    <row r="21" ht="34" customHeight="1">
      <c r="A21" s="6" t="inlineStr">
        <is>
          <t>1. Start from the objective.</t>
        </is>
      </c>
      <c r="B21" s="7" t="inlineStr">
        <is>
          <t>Each objective gets one indicator. If an objective has no measurable indicator, it is a value statement and needs rewriting before it goes in a proposal.</t>
        </is>
      </c>
      <c r="C21" s="8" t="n"/>
      <c r="D21" s="9" t="n"/>
    </row>
    <row r="22" ht="34" customHeight="1">
      <c r="A22" s="6" t="inlineStr">
        <is>
          <t>2. Name the data source.</t>
        </is>
      </c>
      <c r="B22" s="7" t="inlineStr">
        <is>
          <t>Write the system, form or record next to every indicator. A new survey or a database you do not own is a cost, and it belongs in the budget.</t>
        </is>
      </c>
      <c r="C22" s="8" t="n"/>
      <c r="D22" s="9" t="n"/>
    </row>
    <row r="23" ht="34" customHeight="1">
      <c r="A23" s="6" t="inlineStr">
        <is>
          <t>3. Set a baseline.</t>
        </is>
      </c>
      <c r="B23" s="7" t="inlineStr">
        <is>
          <t>A gain with no starting point is unreadable. If no baseline exists, say so and use the first reporting period to establish one.</t>
        </is>
      </c>
      <c r="C23" s="8" t="n"/>
      <c r="D23" s="9" t="n"/>
    </row>
    <row r="24" ht="34" customHeight="1">
      <c r="A24" s="6" t="inlineStr">
        <is>
          <t>4. Set a target you can defend.</t>
        </is>
      </c>
      <c r="B24" s="7" t="inlineStr">
        <is>
          <t>Use your own prior program data where you have it. Where you do not, base it on the size of the intervention and write that basis down in one sentence.</t>
        </is>
      </c>
      <c r="C24" s="8" t="n"/>
      <c r="D24" s="9" t="n"/>
    </row>
    <row r="25" ht="34" customHeight="1">
      <c r="A25" s="6" t="inlineStr">
        <is>
          <t>5. Pick the reporting frequency.</t>
        </is>
      </c>
      <c r="B25" s="7" t="inlineStr">
        <is>
          <t>Match it to the funder's report schedule so you never recalculate the same figure on a different cycle.</t>
        </is>
      </c>
      <c r="C25" s="8" t="n"/>
      <c r="D25" s="9" t="n"/>
    </row>
    <row r="26" ht="34" customHeight="1">
      <c r="A26" s="6" t="inlineStr">
        <is>
          <t>6. Write the counting rule.</t>
        </is>
      </c>
      <c r="B26" s="7" t="inlineStr">
        <is>
          <t>One sentence per metric: who or what is counted, and what is excluded. Two staff counting independently should land on the same number.</t>
        </is>
      </c>
      <c r="C26" s="8" t="n"/>
      <c r="D26" s="9" t="n"/>
    </row>
    <row r="27"/>
    <row r="28">
      <c r="A28" s="3" t="inlineStr">
        <is>
          <t>Three rules that keep the numbers defensible</t>
        </is>
      </c>
    </row>
    <row r="29" ht="44" customHeight="1">
      <c r="A29" s="4" t="inlineStr">
        <is>
          <t>Aim for three to six indicators, one per objective. A longer list produces a reporting burden program staff quietly stop carrying partway through the award, and the gaps show up in the report you file at closeout.</t>
        </is>
      </c>
    </row>
    <row r="30" ht="44" customHeight="1">
      <c r="A30" s="4" t="inlineStr">
        <is>
          <t>Never change a metric definition mid-award without telling the funder. If a definition genuinely has to change, say so in the report, restate the prior period on the new definition, and show both figures for the period where they overlap.</t>
        </is>
      </c>
    </row>
    <row r="31" ht="44" customHeight="1">
      <c r="A31" s="4" t="inlineStr">
        <is>
          <t>Reconcile the program numbers and the money numbers against the same source. Cost per participant calculated from a working spreadsheet that disagrees with the general ledger is a figure you cannot defend, and the ledger is what the financial report has to match.</t>
        </is>
      </c>
    </row>
    <row r="32"/>
    <row r="33" ht="30" customHeight="1">
      <c r="A33" s="4" t="inlineStr">
        <is>
          <t>The example data is a composite. Riverbend Literacy Collaborative is not a real organization, the funder is described generically rather than named, and every figure is illustrative. Replace all of it.</t>
        </is>
      </c>
    </row>
    <row r="34"/>
    <row r="35">
      <c r="A35" s="10" t="inlineStr">
        <is>
          <t>GrantCue - grantcue.com/blog/grant-metrics-and-kpis</t>
        </is>
      </c>
    </row>
  </sheetData>
  <mergeCells count="18">
    <mergeCell ref="A1:D1"/>
    <mergeCell ref="A5:D5"/>
    <mergeCell ref="A8:D8"/>
    <mergeCell ref="A31:D31"/>
    <mergeCell ref="A6:D6"/>
    <mergeCell ref="A28:D28"/>
    <mergeCell ref="B23:D23"/>
    <mergeCell ref="A4:D4"/>
    <mergeCell ref="B22:D22"/>
    <mergeCell ref="A30:D30"/>
    <mergeCell ref="B26:D26"/>
    <mergeCell ref="A29:D29"/>
    <mergeCell ref="B21:D21"/>
    <mergeCell ref="A2:D2"/>
    <mergeCell ref="A19:D19"/>
    <mergeCell ref="A33:D33"/>
    <mergeCell ref="B25:D25"/>
    <mergeCell ref="B24:D24"/>
  </mergeCells>
  <pageMargins left="0.75" right="0.75" top="1" bottom="1" header="0.5" footer="0.5"/>
  <pageSetup orientation="landscape" fitToWidth="1"/>
</worksheet>
</file>

<file path=xl/worksheets/sheet2.xml><?xml version="1.0" encoding="utf-8"?>
<worksheet xmlns="http://schemas.openxmlformats.org/spreadsheetml/2006/main">
  <sheetPr>
    <tabColor rgb="0016324F"/>
    <outlinePr summaryBelow="1" summaryRight="1"/>
    <pageSetUpPr fitToPage="1"/>
  </sheetPr>
  <dimension ref="A1:C24"/>
  <sheetViews>
    <sheetView showGridLines="0" workbookViewId="0">
      <selection activeCell="A1" sqref="A1"/>
    </sheetView>
  </sheetViews>
  <sheetFormatPr baseColWidth="8" defaultRowHeight="15"/>
  <cols>
    <col width="40" customWidth="1" min="1" max="1"/>
    <col width="26" customWidth="1" min="2" max="2"/>
    <col width="62" customWidth="1" min="3" max="3"/>
  </cols>
  <sheetData>
    <row r="1" ht="22" customHeight="1">
      <c r="A1" s="1" t="inlineStr">
        <is>
          <t>Award Setup</t>
        </is>
      </c>
    </row>
    <row r="2" ht="16" customHeight="1">
      <c r="A2" s="2" t="inlineStr">
        <is>
          <t>Fill this in once. The Financial Tracker, Indicator Tracker and Reporting Cadence tabs all read from these cells, so a change here flows through the workbook.</t>
        </is>
      </c>
    </row>
    <row r="3"/>
    <row r="4" ht="20" customHeight="1">
      <c r="A4" s="5" t="inlineStr">
        <is>
          <t>Field</t>
        </is>
      </c>
      <c r="B4" s="5" t="inlineStr">
        <is>
          <t>Value</t>
        </is>
      </c>
      <c r="C4" s="5" t="inlineStr">
        <is>
          <t>Notes</t>
        </is>
      </c>
    </row>
    <row r="5" ht="30" customHeight="1">
      <c r="A5" s="6" t="inlineStr">
        <is>
          <t>Organization</t>
        </is>
      </c>
      <c r="B5" s="11" t="inlineStr">
        <is>
          <t>Riverbend Literacy Collaborative</t>
        </is>
      </c>
      <c r="C5" s="7" t="inlineStr">
        <is>
          <t>Composite example. Replace with your organization.</t>
        </is>
      </c>
    </row>
    <row r="6" ht="30" customHeight="1">
      <c r="A6" s="6" t="inlineStr">
        <is>
          <t>Project title (as awarded)</t>
        </is>
      </c>
      <c r="B6" s="11" t="inlineStr">
        <is>
          <t>After-School Reading Support</t>
        </is>
      </c>
      <c r="C6" s="7" t="inlineStr">
        <is>
          <t>Use the title on the award document, not an internal nickname.</t>
        </is>
      </c>
    </row>
    <row r="7" ht="30" customHeight="1">
      <c r="A7" s="6" t="inlineStr">
        <is>
          <t>Funder and program</t>
        </is>
      </c>
      <c r="B7" s="11" t="inlineStr">
        <is>
          <t>State education agency, competitive award (example)</t>
        </is>
      </c>
      <c r="C7" s="7" t="inlineStr">
        <is>
          <t>Enter the funder exactly as named in the award.</t>
        </is>
      </c>
    </row>
    <row r="8" ht="30" customHeight="1">
      <c r="A8" s="6" t="inlineStr">
        <is>
          <t>Award or grant ID</t>
        </is>
      </c>
      <c r="B8" s="11" t="inlineStr">
        <is>
          <t>EXAMPLE-2026-0417</t>
        </is>
      </c>
      <c r="C8" s="7" t="inlineStr">
        <is>
          <t>The identifier the funder uses on reports and drawdown requests.</t>
        </is>
      </c>
    </row>
    <row r="9" ht="30" customHeight="1">
      <c r="A9" s="6" t="inlineStr">
        <is>
          <t>Award ceiling - authorized amount</t>
        </is>
      </c>
      <c r="B9" s="12" t="n">
        <v>150000</v>
      </c>
      <c r="C9" s="7" t="inlineStr">
        <is>
          <t>The total amount the funder authorized. Used as the denominator for percent expended and as the ceiling in the unobligated balance calculation.</t>
        </is>
      </c>
    </row>
    <row r="10" ht="30" customHeight="1">
      <c r="A10" s="6" t="inlineStr">
        <is>
          <t>Period of performance start</t>
        </is>
      </c>
      <c r="B10" s="13" t="n">
        <v>46143</v>
      </c>
      <c r="C10" s="7" t="inlineStr">
        <is>
          <t>Drives the month ending dates on the Financial Tracker.</t>
        </is>
      </c>
    </row>
    <row r="11" ht="30" customHeight="1">
      <c r="A11" s="6" t="inlineStr">
        <is>
          <t>Period of performance end</t>
        </is>
      </c>
      <c r="B11" s="13" t="n">
        <v>46507</v>
      </c>
      <c r="C11" s="7" t="inlineStr">
        <is>
          <t>Last day costs may be incurred.</t>
        </is>
      </c>
    </row>
    <row r="12" ht="30" customHeight="1">
      <c r="A12" s="6" t="inlineStr">
        <is>
          <t>Reporting as-of date</t>
        </is>
      </c>
      <c r="B12" s="13">
        <f>TODAY()</f>
        <v/>
      </c>
      <c r="C12" s="7" t="inlineStr">
        <is>
          <t>Defaults to today. Type a fixed date here when you are preparing a report for a closed period.</t>
        </is>
      </c>
    </row>
    <row r="13" ht="30" customHeight="1">
      <c r="A13" s="6" t="inlineStr">
        <is>
          <t>Months in period of performance</t>
        </is>
      </c>
      <c r="B13" s="14">
        <f>IF(OR($B$10="",$B$11=""),"",ROUND(YEARFRAC($B$10,$B$11)*12,0))</f>
        <v/>
      </c>
      <c r="C13" s="7" t="inlineStr">
        <is>
          <t>Calculated.</t>
        </is>
      </c>
    </row>
    <row r="14" ht="30" customHeight="1">
      <c r="A14" s="6" t="inlineStr">
        <is>
          <t>Months elapsed as of the as-of date</t>
        </is>
      </c>
      <c r="B14" s="14">
        <f>IF(OR($B$10="",$B$12=""),"",MAX(0,MIN($B$13,ROUND(YEARFRAC($B$10,$B$12)*12,1))))</f>
        <v/>
      </c>
      <c r="C14" s="7" t="inlineStr">
        <is>
          <t>Calculated.</t>
        </is>
      </c>
    </row>
    <row r="15" ht="30" customHeight="1">
      <c r="A15" s="6" t="inlineStr">
        <is>
          <t>Percent of period elapsed</t>
        </is>
      </c>
      <c r="B15" s="15">
        <f>IFERROR($B$14/$B$13,"")</f>
        <v/>
      </c>
      <c r="C15" s="7" t="inlineStr">
        <is>
          <t>Calculated. The Indicator Tracker prorates full-period targets against this figure so a Q1 actual is judged against pace, not against the year-end number.</t>
        </is>
      </c>
    </row>
    <row r="16" ht="30" customHeight="1">
      <c r="A16" s="6" t="inlineStr">
        <is>
          <t>Required match or cost share (%)</t>
        </is>
      </c>
      <c r="B16" s="16" t="n">
        <v>0.2</v>
      </c>
      <c r="C16" s="7" t="inlineStr">
        <is>
          <t>Enter 0 if the award requires no match.</t>
        </is>
      </c>
    </row>
    <row r="17" ht="30" customHeight="1">
      <c r="A17" s="6" t="inlineStr">
        <is>
          <t>Required match amount</t>
        </is>
      </c>
      <c r="B17" s="17">
        <f>IF(OR($B$9="",$B$16=""),"",$B$9*$B$16)</f>
        <v/>
      </c>
      <c r="C17" s="7" t="inlineStr">
        <is>
          <t>Calculated. Check the award terms: some funders apply the match percentage to total project cost rather than to the award.</t>
        </is>
      </c>
    </row>
    <row r="18" ht="30" customHeight="1">
      <c r="A18" s="6" t="inlineStr">
        <is>
          <t>Grant manager (owns funder reports)</t>
        </is>
      </c>
      <c r="B18" s="11" t="inlineStr">
        <is>
          <t>Development Director (example role)</t>
        </is>
      </c>
      <c r="C18" s="7" t="inlineStr">
        <is>
          <t>One named person, not a committee.</t>
        </is>
      </c>
    </row>
    <row r="19" ht="30" customHeight="1">
      <c r="A19" s="6" t="inlineStr">
        <is>
          <t>Finance lead (owns the reconciliation)</t>
        </is>
      </c>
      <c r="B19" s="11" t="inlineStr">
        <is>
          <t>Finance Manager (example role)</t>
        </is>
      </c>
      <c r="C19" s="7" t="inlineStr">
        <is>
          <t>Owns the monthly tie-out to the general ledger.</t>
        </is>
      </c>
    </row>
    <row r="20" ht="30" customHeight="1">
      <c r="A20" s="6" t="inlineStr">
        <is>
          <t>Program lead (owns indicator data)</t>
        </is>
      </c>
      <c r="B20" s="11" t="inlineStr">
        <is>
          <t>Program Director (example role)</t>
        </is>
      </c>
      <c r="C20" s="7" t="inlineStr">
        <is>
          <t>Owns the weekly data-entry check.</t>
        </is>
      </c>
    </row>
    <row r="21"/>
    <row r="22">
      <c r="A22" s="4" t="inlineStr">
        <is>
          <t>Cells shaded blue are calculated. Everything else is yours to enter.</t>
        </is>
      </c>
    </row>
    <row r="23"/>
    <row r="24">
      <c r="A24" s="10" t="inlineStr">
        <is>
          <t>GrantCue - grantcue.com/blog/grant-metrics-and-kpis</t>
        </is>
      </c>
    </row>
  </sheetData>
  <mergeCells count="3">
    <mergeCell ref="A1:C1"/>
    <mergeCell ref="A2:C2"/>
    <mergeCell ref="A22:C22"/>
  </mergeCells>
  <pageMargins left="0.75" right="0.75" top="1" bottom="1" header="0.5" footer="0.5"/>
  <pageSetup orientation="landscape" fitToWidth="1"/>
</worksheet>
</file>

<file path=xl/worksheets/sheet3.xml><?xml version="1.0" encoding="utf-8"?>
<worksheet xmlns="http://schemas.openxmlformats.org/spreadsheetml/2006/main">
  <sheetPr>
    <tabColor rgb="0016324F"/>
    <outlinePr summaryBelow="1" summaryRight="1"/>
    <pageSetUpPr fitToPage="1"/>
  </sheetPr>
  <dimension ref="A1:Q29"/>
  <sheetViews>
    <sheetView showGridLines="0" workbookViewId="0">
      <pane xSplit="2" ySplit="4" topLeftCell="C5" activePane="bottomRight" state="frozen"/>
      <selection pane="topRight" activeCell="A1" sqref="A1"/>
      <selection pane="bottomLeft" activeCell="A1" sqref="A1"/>
      <selection pane="bottomRight" activeCell="A1" sqref="A1"/>
    </sheetView>
  </sheetViews>
  <sheetFormatPr baseColWidth="8" defaultRowHeight="15"/>
  <cols>
    <col width="5" customWidth="1" min="1" max="1"/>
    <col width="30" customWidth="1" min="2" max="2"/>
    <col width="12" customWidth="1" min="3" max="3"/>
    <col width="11" customWidth="1" min="4" max="4"/>
    <col width="15" customWidth="1" min="5" max="5"/>
    <col width="20" customWidth="1" min="6" max="6"/>
    <col width="52" customWidth="1" min="7" max="7"/>
    <col width="24" customWidth="1" min="8" max="8"/>
    <col width="20" customWidth="1" min="9" max="9"/>
    <col width="10" customWidth="1" min="10" max="10"/>
    <col width="13" customWidth="1" min="11" max="11"/>
    <col width="12" customWidth="1" min="12" max="12"/>
    <col width="34" customWidth="1" min="13" max="13"/>
    <col width="20" customWidth="1" min="14" max="14"/>
    <col width="14" customWidth="1" min="15" max="15"/>
    <col width="14" customWidth="1" min="16" max="16"/>
    <col width="12" customWidth="1" min="17" max="17"/>
  </cols>
  <sheetData>
    <row r="1" ht="22" customHeight="1">
      <c r="A1" s="1" t="inlineStr">
        <is>
          <t>Metric Register</t>
        </is>
      </c>
    </row>
    <row r="2" ht="16" customHeight="1">
      <c r="A2" s="2" t="inlineStr">
        <is>
          <t>The definition of record. Write the counting rule and name the owner before the award starts - a metric with no collection plan will not be there at report time. Financial metrics live on the Financial Tracker tab and are not duplicated here.</t>
        </is>
      </c>
    </row>
    <row r="3"/>
    <row r="4" ht="46" customHeight="1">
      <c r="A4" s="5" t="inlineStr">
        <is>
          <t>#</t>
        </is>
      </c>
      <c r="B4" s="5" t="inlineStr">
        <is>
          <t>Indicator</t>
        </is>
      </c>
      <c r="C4" s="5" t="inlineStr">
        <is>
          <t>Type</t>
        </is>
      </c>
      <c r="D4" s="5" t="inlineStr">
        <is>
          <t>Unit</t>
        </is>
      </c>
      <c r="E4" s="5" t="inlineStr">
        <is>
          <t>Direction</t>
        </is>
      </c>
      <c r="F4" s="5" t="inlineStr">
        <is>
          <t>Linked objective</t>
        </is>
      </c>
      <c r="G4" s="5" t="inlineStr">
        <is>
          <t>Counting rule (who or what is counted, and what is excluded)</t>
        </is>
      </c>
      <c r="H4" s="5" t="inlineStr">
        <is>
          <t>Data source / system</t>
        </is>
      </c>
      <c r="I4" s="5" t="inlineStr">
        <is>
          <t>Owner (role)</t>
        </is>
      </c>
      <c r="J4" s="5" t="inlineStr">
        <is>
          <t>Baseline</t>
        </is>
      </c>
      <c r="K4" s="5" t="inlineStr">
        <is>
          <t>Baseline date</t>
        </is>
      </c>
      <c r="L4" s="5" t="inlineStr">
        <is>
          <t>Full-period target</t>
        </is>
      </c>
      <c r="M4" s="5" t="inlineStr">
        <is>
          <t>Basis for the target</t>
        </is>
      </c>
      <c r="N4" s="5" t="inlineStr">
        <is>
          <t>Measure basis</t>
        </is>
      </c>
      <c r="O4" s="5" t="inlineStr">
        <is>
          <t>Collection frequency</t>
        </is>
      </c>
      <c r="P4" s="5" t="inlineStr">
        <is>
          <t>Reported to funder</t>
        </is>
      </c>
      <c r="Q4" s="5" t="inlineStr">
        <is>
          <t>Status</t>
        </is>
      </c>
    </row>
    <row r="5" ht="62" customHeight="1">
      <c r="A5" s="18" t="n">
        <v>1</v>
      </c>
      <c r="B5" s="7" t="inlineStr">
        <is>
          <t>Unique students enrolled</t>
        </is>
      </c>
      <c r="C5" s="7" t="inlineStr">
        <is>
          <t>Output</t>
        </is>
      </c>
      <c r="D5" s="7" t="inlineStr">
        <is>
          <t>Students</t>
        </is>
      </c>
      <c r="E5" s="7" t="inlineStr">
        <is>
          <t>Higher is better</t>
        </is>
      </c>
      <c r="F5" s="7" t="inlineStr">
        <is>
          <t>Obj 1: enroll and serve 120 students across three sites</t>
        </is>
      </c>
      <c r="G5" s="7" t="inlineStr">
        <is>
          <t>A student is counted once, on the date of their first attended session. Students who withdraw before attending are excluded. A student who moves between sites is not counted twice.</t>
        </is>
      </c>
      <c r="H5" s="7" t="inlineStr">
        <is>
          <t>Student intake records</t>
        </is>
      </c>
      <c r="I5" s="7" t="inlineStr">
        <is>
          <t>Program Director</t>
        </is>
      </c>
      <c r="J5" s="19" t="n">
        <v>0</v>
      </c>
      <c r="K5" s="20" t="n">
        <v>46143</v>
      </c>
      <c r="L5" s="19" t="n">
        <v>120</v>
      </c>
      <c r="M5" s="7" t="inlineStr">
        <is>
          <t>Served 104 students last year with the same staffing; the award adds a third site</t>
        </is>
      </c>
      <c r="N5" s="7" t="inlineStr">
        <is>
          <t>Cumulative count</t>
        </is>
      </c>
      <c r="O5" s="7" t="inlineStr">
        <is>
          <t>Weekly</t>
        </is>
      </c>
      <c r="P5" s="7" t="inlineStr">
        <is>
          <t>Quarterly</t>
        </is>
      </c>
      <c r="Q5" s="7" t="inlineStr">
        <is>
          <t>Active</t>
        </is>
      </c>
    </row>
    <row r="6" ht="62" customHeight="1">
      <c r="A6" s="18" t="n">
        <v>2</v>
      </c>
      <c r="B6" s="7" t="inlineStr">
        <is>
          <t>Tutoring sessions delivered</t>
        </is>
      </c>
      <c r="C6" s="7" t="inlineStr">
        <is>
          <t>Output</t>
        </is>
      </c>
      <c r="D6" s="7" t="inlineStr">
        <is>
          <t>Sessions</t>
        </is>
      </c>
      <c r="E6" s="7" t="inlineStr">
        <is>
          <t>Higher is better</t>
        </is>
      </c>
      <c r="F6" s="7" t="inlineStr">
        <is>
          <t>Obj 1: deliver two tutoring sessions per group per week</t>
        </is>
      </c>
      <c r="G6" s="7" t="inlineStr">
        <is>
          <t>A session is a scheduled 60-minute block held with at least one enrolled student present. Cancelled blocks and staff planning time are excluded.</t>
        </is>
      </c>
      <c r="H6" s="7" t="inlineStr">
        <is>
          <t>Attendance log</t>
        </is>
      </c>
      <c r="I6" s="7" t="inlineStr">
        <is>
          <t>Site Coordinator</t>
        </is>
      </c>
      <c r="J6" s="19" t="n">
        <v>0</v>
      </c>
      <c r="K6" s="20" t="n">
        <v>46143</v>
      </c>
      <c r="L6" s="19" t="n">
        <v>480</v>
      </c>
      <c r="M6" s="7" t="inlineStr">
        <is>
          <t>8 groups x 2 sessions per week x 30 program weeks</t>
        </is>
      </c>
      <c r="N6" s="7" t="inlineStr">
        <is>
          <t>Cumulative count</t>
        </is>
      </c>
      <c r="O6" s="7" t="inlineStr">
        <is>
          <t>Weekly</t>
        </is>
      </c>
      <c r="P6" s="7" t="inlineStr">
        <is>
          <t>Quarterly</t>
        </is>
      </c>
      <c r="Q6" s="7" t="inlineStr">
        <is>
          <t>Active</t>
        </is>
      </c>
    </row>
    <row r="7" ht="62" customHeight="1">
      <c r="A7" s="18" t="n">
        <v>3</v>
      </c>
      <c r="B7" s="7" t="inlineStr">
        <is>
          <t>Attendance rate</t>
        </is>
      </c>
      <c r="C7" s="7" t="inlineStr">
        <is>
          <t>Output</t>
        </is>
      </c>
      <c r="D7" s="7" t="inlineStr">
        <is>
          <t>Percent</t>
        </is>
      </c>
      <c r="E7" s="7" t="inlineStr">
        <is>
          <t>Higher is better</t>
        </is>
      </c>
      <c r="F7" s="7" t="inlineStr">
        <is>
          <t>Obj 1: hold attendance at or above 75 percent</t>
        </is>
      </c>
      <c r="G7" s="7" t="inlineStr">
        <is>
          <t>Sessions attended divided by sessions the student was scheduled for, across all enrolled students in the quarter. Excused absences are counted as absences.</t>
        </is>
      </c>
      <c r="H7" s="7" t="inlineStr">
        <is>
          <t>Attendance log</t>
        </is>
      </c>
      <c r="I7" s="7" t="inlineStr">
        <is>
          <t>Site Coordinator</t>
        </is>
      </c>
      <c r="J7" s="19" t="n">
        <v>68</v>
      </c>
      <c r="K7" s="20" t="n">
        <v>46143</v>
      </c>
      <c r="L7" s="19" t="n">
        <v>75</v>
      </c>
      <c r="M7" s="7" t="inlineStr">
        <is>
          <t>Last year's rate was 68 percent; the target reflects the new reminder calls</t>
        </is>
      </c>
      <c r="N7" s="7" t="inlineStr">
        <is>
          <t>Rate (report latest)</t>
        </is>
      </c>
      <c r="O7" s="7" t="inlineStr">
        <is>
          <t>Weekly</t>
        </is>
      </c>
      <c r="P7" s="7" t="inlineStr">
        <is>
          <t>Quarterly</t>
        </is>
      </c>
      <c r="Q7" s="7" t="inlineStr">
        <is>
          <t>Active</t>
        </is>
      </c>
    </row>
    <row r="8" ht="62" customHeight="1">
      <c r="A8" s="18" t="n">
        <v>4</v>
      </c>
      <c r="B8" s="7" t="inlineStr">
        <is>
          <t>Students completing the program</t>
        </is>
      </c>
      <c r="C8" s="7" t="inlineStr">
        <is>
          <t>Outcome</t>
        </is>
      </c>
      <c r="D8" s="7" t="inlineStr">
        <is>
          <t>Students</t>
        </is>
      </c>
      <c r="E8" s="7" t="inlineStr">
        <is>
          <t>Higher is better</t>
        </is>
      </c>
      <c r="F8" s="7" t="inlineStr">
        <is>
          <t>Obj 2: 75 percent of enrolled students complete</t>
        </is>
      </c>
      <c r="G8" s="7" t="inlineStr">
        <is>
          <t>A completer attends at least two thirds of the sessions scheduled after their enrollment date. Students still enrolled at the end of the period are reported separately as in progress.</t>
        </is>
      </c>
      <c r="H8" s="7" t="inlineStr">
        <is>
          <t>Attendance log and case notes</t>
        </is>
      </c>
      <c r="I8" s="7" t="inlineStr">
        <is>
          <t>Program Director</t>
        </is>
      </c>
      <c r="J8" s="19" t="n">
        <v>0</v>
      </c>
      <c r="K8" s="20" t="n">
        <v>46143</v>
      </c>
      <c r="L8" s="19" t="n">
        <v>90</v>
      </c>
      <c r="M8" s="7" t="inlineStr">
        <is>
          <t>75 percent of the 120-student enrollment target, matching last year's completion share</t>
        </is>
      </c>
      <c r="N8" s="7" t="inlineStr">
        <is>
          <t>Cumulative count</t>
        </is>
      </c>
      <c r="O8" s="7" t="inlineStr">
        <is>
          <t>Quarterly</t>
        </is>
      </c>
      <c r="P8" s="7" t="inlineStr">
        <is>
          <t>Quarterly</t>
        </is>
      </c>
      <c r="Q8" s="7" t="inlineStr">
        <is>
          <t>Active</t>
        </is>
      </c>
    </row>
    <row r="9" ht="62" customHeight="1">
      <c r="A9" s="18" t="n">
        <v>5</v>
      </c>
      <c r="B9" s="7" t="inlineStr">
        <is>
          <t>Students gaining one reading level</t>
        </is>
      </c>
      <c r="C9" s="7" t="inlineStr">
        <is>
          <t>Outcome</t>
        </is>
      </c>
      <c r="D9" s="7" t="inlineStr">
        <is>
          <t>Students</t>
        </is>
      </c>
      <c r="E9" s="7" t="inlineStr">
        <is>
          <t>Higher is better</t>
        </is>
      </c>
      <c r="F9" s="7" t="inlineStr">
        <is>
          <t>Obj 2: measurable reading gain for two thirds of completers</t>
        </is>
      </c>
      <c r="G9" s="7" t="inlineStr">
        <is>
          <t>Counted only where a pre and a post assessment exist for the same student in the same program year. Students missing either assessment are excluded and their number is reported alongside.</t>
        </is>
      </c>
      <c r="H9" s="7" t="inlineStr">
        <is>
          <t>Program reading assessment</t>
        </is>
      </c>
      <c r="I9" s="7" t="inlineStr">
        <is>
          <t>Reading Specialist</t>
        </is>
      </c>
      <c r="J9" s="19" t="n">
        <v>0</v>
      </c>
      <c r="K9" s="20" t="n">
        <v>46143</v>
      </c>
      <c r="L9" s="19" t="n">
        <v>60</v>
      </c>
      <c r="M9" s="7" t="inlineStr">
        <is>
          <t>Two thirds of projected completers, based on last year's 64 percent gain rate</t>
        </is>
      </c>
      <c r="N9" s="7" t="inlineStr">
        <is>
          <t>Cumulative count</t>
        </is>
      </c>
      <c r="O9" s="7" t="inlineStr">
        <is>
          <t>Twice per year</t>
        </is>
      </c>
      <c r="P9" s="7" t="inlineStr">
        <is>
          <t>Quarterly</t>
        </is>
      </c>
      <c r="Q9" s="7" t="inlineStr">
        <is>
          <t>Active</t>
        </is>
      </c>
    </row>
    <row r="10" ht="62" customHeight="1">
      <c r="A10" s="18" t="n">
        <v>6</v>
      </c>
      <c r="B10" s="7" t="inlineStr">
        <is>
          <t>Cost per student served</t>
        </is>
      </c>
      <c r="C10" s="7" t="inlineStr">
        <is>
          <t>Efficiency</t>
        </is>
      </c>
      <c r="D10" s="7" t="inlineStr">
        <is>
          <t>Dollars</t>
        </is>
      </c>
      <c r="E10" s="7" t="inlineStr">
        <is>
          <t>Lower is better</t>
        </is>
      </c>
      <c r="F10" s="7" t="inlineStr">
        <is>
          <t>Obj 3: hold cost per student at or below the budgeted figure</t>
        </is>
      </c>
      <c r="G10" s="7" t="inlineStr">
        <is>
          <t>Cumulative project expenditures from the general ledger divided by unique students enrolled to date. Obligations not yet paid are excluded so the figure ties to the ledger.</t>
        </is>
      </c>
      <c r="H10" s="7" t="inlineStr">
        <is>
          <t>General ledger and intake records</t>
        </is>
      </c>
      <c r="I10" s="7" t="inlineStr">
        <is>
          <t>Finance Manager</t>
        </is>
      </c>
      <c r="J10" s="19" t="n">
        <v>0</v>
      </c>
      <c r="K10" s="20" t="n">
        <v>46143</v>
      </c>
      <c r="L10" s="19" t="n">
        <v>1250</v>
      </c>
      <c r="M10" s="7" t="inlineStr">
        <is>
          <t>Award ceiling of $150,000 divided by the 120-student target</t>
        </is>
      </c>
      <c r="N10" s="7" t="inlineStr">
        <is>
          <t>Rate (report latest)</t>
        </is>
      </c>
      <c r="O10" s="7" t="inlineStr">
        <is>
          <t>Monthly</t>
        </is>
      </c>
      <c r="P10" s="7" t="inlineStr">
        <is>
          <t>Quarterly</t>
        </is>
      </c>
      <c r="Q10" s="7" t="inlineStr">
        <is>
          <t>Active</t>
        </is>
      </c>
    </row>
    <row r="11" ht="62" customHeight="1">
      <c r="A11" s="18" t="n">
        <v>7</v>
      </c>
      <c r="B11" s="7" t="inlineStr">
        <is>
          <t>Funder deliverables submitted on time</t>
        </is>
      </c>
      <c r="C11" s="7" t="inlineStr">
        <is>
          <t>Process</t>
        </is>
      </c>
      <c r="D11" s="7" t="inlineStr">
        <is>
          <t>Percent</t>
        </is>
      </c>
      <c r="E11" s="7" t="inlineStr">
        <is>
          <t>Higher is better</t>
        </is>
      </c>
      <c r="F11" s="7" t="inlineStr">
        <is>
          <t>Obj 4: meet every reporting due date in the award</t>
        </is>
      </c>
      <c r="G11" s="7" t="inlineStr">
        <is>
          <t>A deliverable is on time when it is submitted on or before the due date in the award. An extension granted in writing before the due date counts as on time.</t>
        </is>
      </c>
      <c r="H11" s="7" t="inlineStr">
        <is>
          <t>Deliverables Log tab</t>
        </is>
      </c>
      <c r="I11" s="7" t="inlineStr">
        <is>
          <t>Development Director</t>
        </is>
      </c>
      <c r="J11" s="19" t="n">
        <v>0</v>
      </c>
      <c r="K11" s="20" t="n">
        <v>46143</v>
      </c>
      <c r="L11" s="19" t="n">
        <v>100</v>
      </c>
      <c r="M11" s="7" t="inlineStr">
        <is>
          <t>Every due date in the award reporting schedule</t>
        </is>
      </c>
      <c r="N11" s="7" t="inlineStr">
        <is>
          <t>Rate (report latest)</t>
        </is>
      </c>
      <c r="O11" s="7" t="inlineStr">
        <is>
          <t>Monthly</t>
        </is>
      </c>
      <c r="P11" s="7" t="inlineStr">
        <is>
          <t>Quarterly</t>
        </is>
      </c>
      <c r="Q11" s="7" t="inlineStr">
        <is>
          <t>Active</t>
        </is>
      </c>
    </row>
    <row r="12" ht="32" customHeight="1">
      <c r="A12" s="21" t="n">
        <v>8</v>
      </c>
      <c r="B12" s="7" t="n"/>
      <c r="C12" s="7" t="n"/>
      <c r="D12" s="7" t="n"/>
      <c r="E12" s="7" t="n"/>
      <c r="F12" s="7" t="n"/>
      <c r="G12" s="7" t="n"/>
      <c r="H12" s="7" t="n"/>
      <c r="I12" s="7" t="n"/>
      <c r="J12" s="19" t="n"/>
      <c r="K12" s="20" t="n"/>
      <c r="L12" s="19" t="n"/>
      <c r="M12" s="7" t="n"/>
      <c r="N12" s="7" t="n"/>
      <c r="O12" s="7" t="n"/>
      <c r="P12" s="7" t="n"/>
      <c r="Q12" s="7" t="n"/>
    </row>
    <row r="13" ht="32" customHeight="1">
      <c r="A13" s="21" t="n">
        <v>9</v>
      </c>
      <c r="B13" s="7" t="n"/>
      <c r="C13" s="7" t="n"/>
      <c r="D13" s="7" t="n"/>
      <c r="E13" s="7" t="n"/>
      <c r="F13" s="7" t="n"/>
      <c r="G13" s="7" t="n"/>
      <c r="H13" s="7" t="n"/>
      <c r="I13" s="7" t="n"/>
      <c r="J13" s="19" t="n"/>
      <c r="K13" s="20" t="n"/>
      <c r="L13" s="19" t="n"/>
      <c r="M13" s="7" t="n"/>
      <c r="N13" s="7" t="n"/>
      <c r="O13" s="7" t="n"/>
      <c r="P13" s="7" t="n"/>
      <c r="Q13" s="7" t="n"/>
    </row>
    <row r="14" ht="32" customHeight="1">
      <c r="A14" s="21" t="n">
        <v>10</v>
      </c>
      <c r="B14" s="7" t="n"/>
      <c r="C14" s="7" t="n"/>
      <c r="D14" s="7" t="n"/>
      <c r="E14" s="7" t="n"/>
      <c r="F14" s="7" t="n"/>
      <c r="G14" s="7" t="n"/>
      <c r="H14" s="7" t="n"/>
      <c r="I14" s="7" t="n"/>
      <c r="J14" s="19" t="n"/>
      <c r="K14" s="20" t="n"/>
      <c r="L14" s="19" t="n"/>
      <c r="M14" s="7" t="n"/>
      <c r="N14" s="7" t="n"/>
      <c r="O14" s="7" t="n"/>
      <c r="P14" s="7" t="n"/>
      <c r="Q14" s="7" t="n"/>
    </row>
    <row r="15" ht="32" customHeight="1">
      <c r="A15" s="21" t="n">
        <v>11</v>
      </c>
      <c r="B15" s="7" t="n"/>
      <c r="C15" s="7" t="n"/>
      <c r="D15" s="7" t="n"/>
      <c r="E15" s="7" t="n"/>
      <c r="F15" s="7" t="n"/>
      <c r="G15" s="7" t="n"/>
      <c r="H15" s="7" t="n"/>
      <c r="I15" s="7" t="n"/>
      <c r="J15" s="19" t="n"/>
      <c r="K15" s="20" t="n"/>
      <c r="L15" s="19" t="n"/>
      <c r="M15" s="7" t="n"/>
      <c r="N15" s="7" t="n"/>
      <c r="O15" s="7" t="n"/>
      <c r="P15" s="7" t="n"/>
      <c r="Q15" s="7" t="n"/>
    </row>
    <row r="16" ht="32" customHeight="1">
      <c r="A16" s="21" t="n">
        <v>12</v>
      </c>
      <c r="B16" s="7" t="n"/>
      <c r="C16" s="7" t="n"/>
      <c r="D16" s="7" t="n"/>
      <c r="E16" s="7" t="n"/>
      <c r="F16" s="7" t="n"/>
      <c r="G16" s="7" t="n"/>
      <c r="H16" s="7" t="n"/>
      <c r="I16" s="7" t="n"/>
      <c r="J16" s="19" t="n"/>
      <c r="K16" s="20" t="n"/>
      <c r="L16" s="19" t="n"/>
      <c r="M16" s="7" t="n"/>
      <c r="N16" s="7" t="n"/>
      <c r="O16" s="7" t="n"/>
      <c r="P16" s="7" t="n"/>
      <c r="Q16" s="7" t="n"/>
    </row>
    <row r="17"/>
    <row r="18">
      <c r="A18" s="3" t="inlineStr">
        <is>
          <t>Register checks (live)</t>
        </is>
      </c>
    </row>
    <row r="19" ht="20" customHeight="1">
      <c r="A19" s="5" t="inlineStr">
        <is>
          <t>Check</t>
        </is>
      </c>
      <c r="B19" s="5" t="inlineStr">
        <is>
          <t>Result</t>
        </is>
      </c>
      <c r="C19" s="5" t="inlineStr">
        <is>
          <t>What it means</t>
        </is>
      </c>
      <c r="D19" s="5" t="inlineStr"/>
    </row>
    <row r="20" ht="30" customHeight="1">
      <c r="A20" s="6" t="inlineStr">
        <is>
          <t>Indicators defined</t>
        </is>
      </c>
      <c r="B20" s="22">
        <f>COUNTA(B5:B16)</f>
        <v/>
      </c>
      <c r="C20" s="7">
        <f>IF(B20=0,"Add your indicators above.",IF(B20&lt;3,"Fewer than three indicators. Most awards need one per objective.",IF(B20&gt;6,"More than six indicators. Confirm every one has a named owner and a live data source.","Three to six indicators - a workable range.")))</f>
        <v/>
      </c>
      <c r="D20" s="9" t="n"/>
    </row>
    <row r="21" ht="30" customHeight="1">
      <c r="A21" s="6" t="inlineStr">
        <is>
          <t>Output indicators</t>
        </is>
      </c>
      <c r="B21" s="22">
        <f>COUNTIF($C$5:$C$16,"Output")</f>
        <v/>
      </c>
      <c r="C21" s="7" t="inlineStr">
        <is>
          <t>Counts what the program delivered. Reported next to an outcome, never on their own.</t>
        </is>
      </c>
      <c r="D21" s="9" t="n"/>
    </row>
    <row r="22" ht="30" customHeight="1">
      <c r="A22" s="6" t="inlineStr">
        <is>
          <t>Outcome indicators</t>
        </is>
      </c>
      <c r="B22" s="22">
        <f>COUNTIF($C$5:$C$16,"Outcome")</f>
        <v/>
      </c>
      <c r="C22" s="7">
        <f>IF(B22=0,"No outcome indicator. A project described only through outputs reads as an activity plan.","At least one outcome indicator is defined.")</f>
        <v/>
      </c>
      <c r="D22" s="9" t="n"/>
    </row>
    <row r="23" ht="30" customHeight="1">
      <c r="A23" s="6" t="inlineStr">
        <is>
          <t>Efficiency and process indicators</t>
        </is>
      </c>
      <c r="B23" s="22">
        <f>COUNTIF($C$5:$C$16,"Efficiency")+COUNTIF($C$5:$C$16,"Process")</f>
        <v/>
      </c>
      <c r="C23" s="7" t="inlineStr">
        <is>
          <t>Cost per unit and on-time submission. Cheap to collect and often asked for.</t>
        </is>
      </c>
      <c r="D23" s="9" t="n"/>
    </row>
    <row r="24" ht="30" customHeight="1">
      <c r="A24" s="6" t="inlineStr">
        <is>
          <t>Indicators with no owner</t>
        </is>
      </c>
      <c r="B24" s="22">
        <f>COUNTIFS($B$5:$B$16,"&lt;&gt;",$I$5:$I$16,"")</f>
        <v/>
      </c>
      <c r="C24" s="7">
        <f>IF(B24=0,"Every indicator has an owner.","An indicator nobody owns does not exist at report time. Assign these.")</f>
        <v/>
      </c>
      <c r="D24" s="9" t="n"/>
    </row>
    <row r="25" ht="30" customHeight="1">
      <c r="A25" s="6" t="inlineStr">
        <is>
          <t>Indicators with no target</t>
        </is>
      </c>
      <c r="B25" s="22">
        <f>COUNTIFS($B$5:$B$16,"&lt;&gt;",$L$5:$L$16,"")</f>
        <v/>
      </c>
      <c r="C25" s="7">
        <f>IF(B25=0,"Every indicator has a target.","Set a target, and write down what it is based on.")</f>
        <v/>
      </c>
      <c r="D25" s="9" t="n"/>
    </row>
    <row r="26" ht="30" customHeight="1">
      <c r="A26" s="6" t="inlineStr">
        <is>
          <t>Indicators with no data source</t>
        </is>
      </c>
      <c r="B26" s="22">
        <f>COUNTIFS($B$5:$B$16,"&lt;&gt;",$H$5:$H$16,"")</f>
        <v/>
      </c>
      <c r="C26" s="7">
        <f>IF(B26=0,"Every indicator names a data source.","Name the system, form or record. A source you do not own is a cost to budget for.")</f>
        <v/>
      </c>
      <c r="D26" s="9" t="n"/>
    </row>
    <row r="27" ht="30" customHeight="1">
      <c r="A27" s="6" t="inlineStr">
        <is>
          <t>Indicators with no counting rule</t>
        </is>
      </c>
      <c r="B27" s="22">
        <f>COUNTIFS($B$5:$B$16,"&lt;&gt;",$G$5:$G$16,"")</f>
        <v/>
      </c>
      <c r="C27" s="7">
        <f>IF(B27=0,"Every indicator has a counting rule.","Write one sentence per metric before the award starts, not at report time.")</f>
        <v/>
      </c>
      <c r="D27" s="9" t="n"/>
    </row>
    <row r="28"/>
    <row r="29">
      <c r="A29" s="10" t="inlineStr">
        <is>
          <t>GrantCue - grantcue.com/blog/grant-metrics-and-kpis</t>
        </is>
      </c>
    </row>
  </sheetData>
  <autoFilter ref="A4:Q16"/>
  <mergeCells count="11">
    <mergeCell ref="C20:D20"/>
    <mergeCell ref="A18:D18"/>
    <mergeCell ref="C21:D21"/>
    <mergeCell ref="C24:D24"/>
    <mergeCell ref="C25:D25"/>
    <mergeCell ref="C27:D27"/>
    <mergeCell ref="A2:Q2"/>
    <mergeCell ref="C22:D22"/>
    <mergeCell ref="C26:D26"/>
    <mergeCell ref="A1:Q1"/>
    <mergeCell ref="C23:D23"/>
  </mergeCells>
  <dataValidations count="6">
    <dataValidation sqref="C5:C16" showDropDown="0" showInputMessage="0" showErrorMessage="0" allowBlank="1" type="list">
      <formula1>"Output,Outcome,Efficiency,Financial,Process"</formula1>
    </dataValidation>
    <dataValidation sqref="E5:E16" showDropDown="0" showInputMessage="0" showErrorMessage="0" allowBlank="1" type="list">
      <formula1>"Higher is better,Lower is better"</formula1>
    </dataValidation>
    <dataValidation sqref="N5:N16" showDropDown="0" showInputMessage="0" showErrorMessage="0" allowBlank="1" type="list">
      <formula1>"Cumulative count,Rate (report latest)"</formula1>
    </dataValidation>
    <dataValidation sqref="O5:O16" showDropDown="0" showInputMessage="0" showErrorMessage="0" allowBlank="1" type="list">
      <formula1>"Weekly,Monthly,Quarterly,Twice per year,Annually,At closeout"</formula1>
    </dataValidation>
    <dataValidation sqref="P5:P16" showDropDown="0" showInputMessage="0" showErrorMessage="0" allowBlank="1" type="list">
      <formula1>"Monthly,Quarterly,Semi-annually,Annually,At closeout"</formula1>
    </dataValidation>
    <dataValidation sqref="Q5:Q16" showDropDown="0" showInputMessage="0" showErrorMessage="0" allowBlank="1" type="list">
      <formula1>"Active,Not started,At risk,Complete,Retired"</formula1>
    </dataValidation>
  </dataValidations>
  <pageMargins left="0.75" right="0.75" top="1" bottom="1" header="0.5" footer="0.5"/>
  <pageSetup orientation="landscape" fitToWidth="1"/>
</worksheet>
</file>

<file path=xl/worksheets/sheet4.xml><?xml version="1.0" encoding="utf-8"?>
<worksheet xmlns="http://schemas.openxmlformats.org/spreadsheetml/2006/main">
  <sheetPr>
    <tabColor rgb="0016324F"/>
    <outlinePr summaryBelow="1" summaryRight="1"/>
    <pageSetUpPr fitToPage="1"/>
  </sheetPr>
  <dimension ref="A1:Q23"/>
  <sheetViews>
    <sheetView showGridLines="0" workbookViewId="0">
      <pane xSplit="2" ySplit="4" topLeftCell="C5" activePane="bottomRight" state="frozen"/>
      <selection pane="topRight" activeCell="A1" sqref="A1"/>
      <selection pane="bottomLeft" activeCell="A1" sqref="A1"/>
      <selection pane="bottomRight" activeCell="A1" sqref="A1"/>
    </sheetView>
  </sheetViews>
  <sheetFormatPr baseColWidth="8" defaultRowHeight="15"/>
  <cols>
    <col width="5" customWidth="1" min="1" max="1"/>
    <col width="30" customWidth="1" min="2" max="2"/>
    <col width="12" customWidth="1" min="3" max="3"/>
    <col width="11" customWidth="1" min="4" max="4"/>
    <col width="18" customWidth="1" min="5" max="5"/>
    <col width="15" customWidth="1" min="6" max="6"/>
    <col width="14" customWidth="1" min="7" max="7"/>
    <col width="11" customWidth="1" min="8" max="8"/>
    <col width="11" customWidth="1" min="9" max="9"/>
    <col width="11" customWidth="1" min="10" max="10"/>
    <col width="11" customWidth="1" min="11" max="11"/>
    <col width="15" customWidth="1" min="12" max="12"/>
    <col width="14" customWidth="1" min="13" max="13"/>
    <col width="13" customWidth="1" min="14" max="14"/>
    <col width="13" customWidth="1" min="15" max="15"/>
    <col width="20" customWidth="1" min="16" max="16"/>
    <col width="46" customWidth="1" min="17" max="17"/>
  </cols>
  <sheetData>
    <row r="1" ht="22" customHeight="1">
      <c r="A1" s="1" t="inlineStr">
        <is>
          <t>Indicator Tracker</t>
        </is>
      </c>
    </row>
    <row r="2" ht="16" customHeight="1">
      <c r="A2" s="2" t="inlineStr">
        <is>
          <t>Enter one actual per indicator per quarter. Everything else is pulled from the Metric Register or calculated. Expected by now prorates a full-period target against the percent of the period elapsed, so a Q1 figure is judged against pace rather than the year-end number.</t>
        </is>
      </c>
    </row>
    <row r="3"/>
    <row r="4" ht="52" customHeight="1">
      <c r="A4" s="5" t="inlineStr">
        <is>
          <t>#</t>
        </is>
      </c>
      <c r="B4" s="5" t="inlineStr">
        <is>
          <t>Indicator</t>
        </is>
      </c>
      <c r="C4" s="5" t="inlineStr">
        <is>
          <t>Type</t>
        </is>
      </c>
      <c r="D4" s="5" t="inlineStr">
        <is>
          <t>Unit</t>
        </is>
      </c>
      <c r="E4" s="5" t="inlineStr">
        <is>
          <t>Measure basis</t>
        </is>
      </c>
      <c r="F4" s="5" t="inlineStr">
        <is>
          <t>Direction</t>
        </is>
      </c>
      <c r="G4" s="5" t="inlineStr">
        <is>
          <t>Full-period target</t>
        </is>
      </c>
      <c r="H4" s="5" t="inlineStr">
        <is>
          <t>Q1 actual</t>
        </is>
      </c>
      <c r="I4" s="5" t="inlineStr">
        <is>
          <t>Q2 actual</t>
        </is>
      </c>
      <c r="J4" s="5" t="inlineStr">
        <is>
          <t>Q3 actual</t>
        </is>
      </c>
      <c r="K4" s="5" t="inlineStr">
        <is>
          <t>Q4 actual</t>
        </is>
      </c>
      <c r="L4" s="5" t="inlineStr">
        <is>
          <t>Reported value to date</t>
        </is>
      </c>
      <c r="M4" s="5" t="inlineStr">
        <is>
          <t>Expected by now</t>
        </is>
      </c>
      <c r="N4" s="5" t="inlineStr">
        <is>
          <t>% of full-period target</t>
        </is>
      </c>
      <c r="O4" s="5" t="inlineStr">
        <is>
          <t>% of expected pace</t>
        </is>
      </c>
      <c r="P4" s="5" t="inlineStr">
        <is>
          <t>Status</t>
        </is>
      </c>
      <c r="Q4" s="5" t="inlineStr">
        <is>
          <t>Explanation of any gap (required at the quarterly review)</t>
        </is>
      </c>
    </row>
    <row r="5" ht="46" customHeight="1">
      <c r="A5" s="21" t="n">
        <v>1</v>
      </c>
      <c r="B5" s="23">
        <f>IF('Metric Register'!B5="","",'Metric Register'!B5)</f>
        <v/>
      </c>
      <c r="C5" s="24">
        <f>IF('Metric Register'!C5="","",'Metric Register'!C5)</f>
        <v/>
      </c>
      <c r="D5" s="24">
        <f>IF('Metric Register'!D5="","",'Metric Register'!D5)</f>
        <v/>
      </c>
      <c r="E5" s="23">
        <f>IF('Metric Register'!N5="","",'Metric Register'!N5)</f>
        <v/>
      </c>
      <c r="F5" s="23">
        <f>IF('Metric Register'!E5="","",'Metric Register'!E5)</f>
        <v/>
      </c>
      <c r="G5" s="22">
        <f>IF('Metric Register'!L5="","",'Metric Register'!L5)</f>
        <v/>
      </c>
      <c r="H5" s="25" t="n">
        <v>38</v>
      </c>
      <c r="I5" s="25" t="n"/>
      <c r="J5" s="25" t="n"/>
      <c r="K5" s="25" t="n"/>
      <c r="L5" s="22">
        <f>IF($B5="","",IF(COUNT($H5:$K5)=0,"",IF(LEFT($E5,4)="Rate",LOOKUP(9.99999999999999E+307,$H5:$K5),SUM($H5:$K5))))</f>
        <v/>
      </c>
      <c r="M5" s="22">
        <f>IF(OR($B5="",$G5=""),"",IF(LEFT($E5,4)="Rate",$G5,IFERROR(ROUND($G5*'Award Setup'!$B$15,1),"")))</f>
        <v/>
      </c>
      <c r="N5" s="26">
        <f>IF(OR($L5="",$G5="",$G5=0),"",$L5/$G5)</f>
        <v/>
      </c>
      <c r="O5" s="26">
        <f>IF(OR($L5="",$M5="",$M5=0),"",$L5/$M5)</f>
        <v/>
      </c>
      <c r="P5" s="27">
        <f>IF($B5="","",IF($G5="","No target set",IF($L5="","Not yet reported",IF(OR(NOT(ISNUMBER($M5)),$M5=0),"Award period has not started",IF($F5="Lower is better",IF($L5&lt;=$M5,"On or ahead of pace",IF($L5&lt;=$M5*1.1,"Slightly behind","Behind - explain")),IF($O5&gt;=1,"On or ahead of pace",IF($O5&gt;=0.8,"Slightly behind","Behind - explain")))))))</f>
        <v/>
      </c>
      <c r="Q5" s="7" t="inlineStr">
        <is>
          <t>Two of the three sites opened three weeks late while background checks cleared. Enrollment is now running at the planned weekly pace.</t>
        </is>
      </c>
    </row>
    <row r="6" ht="46" customHeight="1">
      <c r="A6" s="21" t="n">
        <v>2</v>
      </c>
      <c r="B6" s="23">
        <f>IF('Metric Register'!B6="","",'Metric Register'!B6)</f>
        <v/>
      </c>
      <c r="C6" s="24">
        <f>IF('Metric Register'!C6="","",'Metric Register'!C6)</f>
        <v/>
      </c>
      <c r="D6" s="24">
        <f>IF('Metric Register'!D6="","",'Metric Register'!D6)</f>
        <v/>
      </c>
      <c r="E6" s="23">
        <f>IF('Metric Register'!N6="","",'Metric Register'!N6)</f>
        <v/>
      </c>
      <c r="F6" s="23">
        <f>IF('Metric Register'!E6="","",'Metric Register'!E6)</f>
        <v/>
      </c>
      <c r="G6" s="22">
        <f>IF('Metric Register'!L6="","",'Metric Register'!L6)</f>
        <v/>
      </c>
      <c r="H6" s="25" t="n">
        <v>118</v>
      </c>
      <c r="I6" s="25" t="n"/>
      <c r="J6" s="25" t="n"/>
      <c r="K6" s="25" t="n"/>
      <c r="L6" s="22">
        <f>IF($B6="","",IF(COUNT($H6:$K6)=0,"",IF(LEFT($E6,4)="Rate",LOOKUP(9.99999999999999E+307,$H6:$K6),SUM($H6:$K6))))</f>
        <v/>
      </c>
      <c r="M6" s="22">
        <f>IF(OR($B6="",$G6=""),"",IF(LEFT($E6,4)="Rate",$G6,IFERROR(ROUND($G6*'Award Setup'!$B$15,1),"")))</f>
        <v/>
      </c>
      <c r="N6" s="26">
        <f>IF(OR($L6="",$G6="",$G6=0),"",$L6/$G6)</f>
        <v/>
      </c>
      <c r="O6" s="26">
        <f>IF(OR($L6="",$M6="",$M6=0),"",$L6/$M6)</f>
        <v/>
      </c>
      <c r="P6" s="27">
        <f>IF($B6="","",IF($G6="","No target set",IF($L6="","Not yet reported",IF(OR(NOT(ISNUMBER($M6)),$M6=0),"Award period has not started",IF($F6="Lower is better",IF($L6&lt;=$M6,"On or ahead of pace",IF($L6&lt;=$M6*1.1,"Slightly behind","Behind - explain")),IF($O6&gt;=1,"On or ahead of pace",IF($O6&gt;=0.8,"Slightly behind","Behind - explain")))))))</f>
        <v/>
      </c>
      <c r="Q6" s="7" t="inlineStr">
        <is>
          <t>Sessions follow the late site openings. Two catch-up Saturday blocks per site are scheduled for Q2, which recovers roughly 32 of the 55 missed sessions.</t>
        </is>
      </c>
    </row>
    <row r="7" ht="46" customHeight="1">
      <c r="A7" s="21" t="n">
        <v>3</v>
      </c>
      <c r="B7" s="23">
        <f>IF('Metric Register'!B7="","",'Metric Register'!B7)</f>
        <v/>
      </c>
      <c r="C7" s="24">
        <f>IF('Metric Register'!C7="","",'Metric Register'!C7)</f>
        <v/>
      </c>
      <c r="D7" s="24">
        <f>IF('Metric Register'!D7="","",'Metric Register'!D7)</f>
        <v/>
      </c>
      <c r="E7" s="23">
        <f>IF('Metric Register'!N7="","",'Metric Register'!N7)</f>
        <v/>
      </c>
      <c r="F7" s="23">
        <f>IF('Metric Register'!E7="","",'Metric Register'!E7)</f>
        <v/>
      </c>
      <c r="G7" s="22">
        <f>IF('Metric Register'!L7="","",'Metric Register'!L7)</f>
        <v/>
      </c>
      <c r="H7" s="25" t="n">
        <v>71</v>
      </c>
      <c r="I7" s="25" t="n"/>
      <c r="J7" s="25" t="n"/>
      <c r="K7" s="25" t="n"/>
      <c r="L7" s="22">
        <f>IF($B7="","",IF(COUNT($H7:$K7)=0,"",IF(LEFT($E7,4)="Rate",LOOKUP(9.99999999999999E+307,$H7:$K7),SUM($H7:$K7))))</f>
        <v/>
      </c>
      <c r="M7" s="22">
        <f>IF(OR($B7="",$G7=""),"",IF(LEFT($E7,4)="Rate",$G7,IFERROR(ROUND($G7*'Award Setup'!$B$15,1),"")))</f>
        <v/>
      </c>
      <c r="N7" s="26">
        <f>IF(OR($L7="",$G7="",$G7=0),"",$L7/$G7)</f>
        <v/>
      </c>
      <c r="O7" s="26">
        <f>IF(OR($L7="",$M7="",$M7=0),"",$L7/$M7)</f>
        <v/>
      </c>
      <c r="P7" s="27">
        <f>IF($B7="","",IF($G7="","No target set",IF($L7="","Not yet reported",IF(OR(NOT(ISNUMBER($M7)),$M7=0),"Award period has not started",IF($F7="Lower is better",IF($L7&lt;=$M7,"On or ahead of pace",IF($L7&lt;=$M7*1.1,"Slightly behind","Behind - explain")),IF($O7&gt;=1,"On or ahead of pace",IF($O7&gt;=0.8,"Slightly behind","Behind - explain")))))))</f>
        <v/>
      </c>
      <c r="Q7" s="7" t="n"/>
    </row>
    <row r="8" ht="46" customHeight="1">
      <c r="A8" s="21" t="n">
        <v>4</v>
      </c>
      <c r="B8" s="23">
        <f>IF('Metric Register'!B8="","",'Metric Register'!B8)</f>
        <v/>
      </c>
      <c r="C8" s="24">
        <f>IF('Metric Register'!C8="","",'Metric Register'!C8)</f>
        <v/>
      </c>
      <c r="D8" s="24">
        <f>IF('Metric Register'!D8="","",'Metric Register'!D8)</f>
        <v/>
      </c>
      <c r="E8" s="23">
        <f>IF('Metric Register'!N8="","",'Metric Register'!N8)</f>
        <v/>
      </c>
      <c r="F8" s="23">
        <f>IF('Metric Register'!E8="","",'Metric Register'!E8)</f>
        <v/>
      </c>
      <c r="G8" s="22">
        <f>IF('Metric Register'!L8="","",'Metric Register'!L8)</f>
        <v/>
      </c>
      <c r="H8" s="25" t="n"/>
      <c r="I8" s="25" t="n"/>
      <c r="J8" s="25" t="n"/>
      <c r="K8" s="25" t="n"/>
      <c r="L8" s="22">
        <f>IF($B8="","",IF(COUNT($H8:$K8)=0,"",IF(LEFT($E8,4)="Rate",LOOKUP(9.99999999999999E+307,$H8:$K8),SUM($H8:$K8))))</f>
        <v/>
      </c>
      <c r="M8" s="22">
        <f>IF(OR($B8="",$G8=""),"",IF(LEFT($E8,4)="Rate",$G8,IFERROR(ROUND($G8*'Award Setup'!$B$15,1),"")))</f>
        <v/>
      </c>
      <c r="N8" s="26">
        <f>IF(OR($L8="",$G8="",$G8=0),"",$L8/$G8)</f>
        <v/>
      </c>
      <c r="O8" s="26">
        <f>IF(OR($L8="",$M8="",$M8=0),"",$L8/$M8)</f>
        <v/>
      </c>
      <c r="P8" s="27">
        <f>IF($B8="","",IF($G8="","No target set",IF($L8="","Not yet reported",IF(OR(NOT(ISNUMBER($M8)),$M8=0),"Award period has not started",IF($F8="Lower is better",IF($L8&lt;=$M8,"On or ahead of pace",IF($L8&lt;=$M8*1.1,"Slightly behind","Behind - explain")),IF($O8&gt;=1,"On or ahead of pace",IF($O8&gt;=0.8,"Slightly behind","Behind - explain")))))))</f>
        <v/>
      </c>
      <c r="Q8" s="7" t="inlineStr">
        <is>
          <t>Not yet reportable. First completions are expected at the end of Q2.</t>
        </is>
      </c>
    </row>
    <row r="9" ht="46" customHeight="1">
      <c r="A9" s="21" t="n">
        <v>5</v>
      </c>
      <c r="B9" s="23">
        <f>IF('Metric Register'!B9="","",'Metric Register'!B9)</f>
        <v/>
      </c>
      <c r="C9" s="24">
        <f>IF('Metric Register'!C9="","",'Metric Register'!C9)</f>
        <v/>
      </c>
      <c r="D9" s="24">
        <f>IF('Metric Register'!D9="","",'Metric Register'!D9)</f>
        <v/>
      </c>
      <c r="E9" s="23">
        <f>IF('Metric Register'!N9="","",'Metric Register'!N9)</f>
        <v/>
      </c>
      <c r="F9" s="23">
        <f>IF('Metric Register'!E9="","",'Metric Register'!E9)</f>
        <v/>
      </c>
      <c r="G9" s="22">
        <f>IF('Metric Register'!L9="","",'Metric Register'!L9)</f>
        <v/>
      </c>
      <c r="H9" s="25" t="n"/>
      <c r="I9" s="25" t="n"/>
      <c r="J9" s="25" t="n"/>
      <c r="K9" s="25" t="n"/>
      <c r="L9" s="22">
        <f>IF($B9="","",IF(COUNT($H9:$K9)=0,"",IF(LEFT($E9,4)="Rate",LOOKUP(9.99999999999999E+307,$H9:$K9),SUM($H9:$K9))))</f>
        <v/>
      </c>
      <c r="M9" s="22">
        <f>IF(OR($B9="",$G9=""),"",IF(LEFT($E9,4)="Rate",$G9,IFERROR(ROUND($G9*'Award Setup'!$B$15,1),"")))</f>
        <v/>
      </c>
      <c r="N9" s="26">
        <f>IF(OR($L9="",$G9="",$G9=0),"",$L9/$G9)</f>
        <v/>
      </c>
      <c r="O9" s="26">
        <f>IF(OR($L9="",$M9="",$M9=0),"",$L9/$M9)</f>
        <v/>
      </c>
      <c r="P9" s="27">
        <f>IF($B9="","",IF($G9="","No target set",IF($L9="","Not yet reported",IF(OR(NOT(ISNUMBER($M9)),$M9=0),"Award period has not started",IF($F9="Lower is better",IF($L9&lt;=$M9,"On or ahead of pace",IF($L9&lt;=$M9*1.1,"Slightly behind","Behind - explain")),IF($O9&gt;=1,"On or ahead of pace",IF($O9&gt;=0.8,"Slightly behind","Behind - explain")))))))</f>
        <v/>
      </c>
      <c r="Q9" s="7" t="inlineStr">
        <is>
          <t>Post-assessments are administered in December and May, so the first gain figure is a Q3 report.</t>
        </is>
      </c>
    </row>
    <row r="10" ht="46" customHeight="1">
      <c r="A10" s="21" t="n">
        <v>6</v>
      </c>
      <c r="B10" s="23">
        <f>IF('Metric Register'!B10="","",'Metric Register'!B10)</f>
        <v/>
      </c>
      <c r="C10" s="24">
        <f>IF('Metric Register'!C10="","",'Metric Register'!C10)</f>
        <v/>
      </c>
      <c r="D10" s="24">
        <f>IF('Metric Register'!D10="","",'Metric Register'!D10)</f>
        <v/>
      </c>
      <c r="E10" s="23">
        <f>IF('Metric Register'!N10="","",'Metric Register'!N10)</f>
        <v/>
      </c>
      <c r="F10" s="23">
        <f>IF('Metric Register'!E10="","",'Metric Register'!E10)</f>
        <v/>
      </c>
      <c r="G10" s="22">
        <f>IF('Metric Register'!L10="","",'Metric Register'!L10)</f>
        <v/>
      </c>
      <c r="H10" s="25" t="n">
        <v>1151</v>
      </c>
      <c r="I10" s="25" t="n"/>
      <c r="J10" s="25" t="n"/>
      <c r="K10" s="25" t="n"/>
      <c r="L10" s="22">
        <f>IF($B10="","",IF(COUNT($H10:$K10)=0,"",IF(LEFT($E10,4)="Rate",LOOKUP(9.99999999999999E+307,$H10:$K10),SUM($H10:$K10))))</f>
        <v/>
      </c>
      <c r="M10" s="22">
        <f>IF(OR($B10="",$G10=""),"",IF(LEFT($E10,4)="Rate",$G10,IFERROR(ROUND($G10*'Award Setup'!$B$15,1),"")))</f>
        <v/>
      </c>
      <c r="N10" s="26">
        <f>IF(OR($L10="",$G10="",$G10=0),"",$L10/$G10)</f>
        <v/>
      </c>
      <c r="O10" s="26">
        <f>IF(OR($L10="",$M10="",$M10=0),"",$L10/$M10)</f>
        <v/>
      </c>
      <c r="P10" s="27">
        <f>IF($B10="","",IF($G10="","No target set",IF($L10="","Not yet reported",IF(OR(NOT(ISNUMBER($M10)),$M10=0),"Award period has not started",IF($F10="Lower is better",IF($L10&lt;=$M10,"On or ahead of pace",IF($L10&lt;=$M10*1.1,"Slightly behind","Behind - explain")),IF($O10&gt;=1,"On or ahead of pace",IF($O10&gt;=0.8,"Slightly behind","Behind - explain")))))))</f>
        <v/>
      </c>
      <c r="Q10" s="7" t="n"/>
    </row>
    <row r="11" ht="46" customHeight="1">
      <c r="A11" s="21" t="n">
        <v>7</v>
      </c>
      <c r="B11" s="23">
        <f>IF('Metric Register'!B11="","",'Metric Register'!B11)</f>
        <v/>
      </c>
      <c r="C11" s="24">
        <f>IF('Metric Register'!C11="","",'Metric Register'!C11)</f>
        <v/>
      </c>
      <c r="D11" s="24">
        <f>IF('Metric Register'!D11="","",'Metric Register'!D11)</f>
        <v/>
      </c>
      <c r="E11" s="23">
        <f>IF('Metric Register'!N11="","",'Metric Register'!N11)</f>
        <v/>
      </c>
      <c r="F11" s="23">
        <f>IF('Metric Register'!E11="","",'Metric Register'!E11)</f>
        <v/>
      </c>
      <c r="G11" s="22">
        <f>IF('Metric Register'!L11="","",'Metric Register'!L11)</f>
        <v/>
      </c>
      <c r="H11" s="25" t="n">
        <v>67</v>
      </c>
      <c r="I11" s="25" t="n"/>
      <c r="J11" s="25" t="n"/>
      <c r="K11" s="25" t="n"/>
      <c r="L11" s="22">
        <f>IF($B11="","",IF(COUNT($H11:$K11)=0,"",IF(LEFT($E11,4)="Rate",LOOKUP(9.99999999999999E+307,$H11:$K11),SUM($H11:$K11))))</f>
        <v/>
      </c>
      <c r="M11" s="22">
        <f>IF(OR($B11="",$G11=""),"",IF(LEFT($E11,4)="Rate",$G11,IFERROR(ROUND($G11*'Award Setup'!$B$15,1),"")))</f>
        <v/>
      </c>
      <c r="N11" s="26">
        <f>IF(OR($L11="",$G11="",$G11=0),"",$L11/$G11)</f>
        <v/>
      </c>
      <c r="O11" s="26">
        <f>IF(OR($L11="",$M11="",$M11=0),"",$L11/$M11)</f>
        <v/>
      </c>
      <c r="P11" s="27">
        <f>IF($B11="","",IF($G11="","No target set",IF($L11="","Not yet reported",IF(OR(NOT(ISNUMBER($M11)),$M11=0),"Award period has not started",IF($F11="Lower is better",IF($L11&lt;=$M11,"On or ahead of pace",IF($L11&lt;=$M11*1.1,"Slightly behind","Behind - explain")),IF($O11&gt;=1,"On or ahead of pace",IF($O11&gt;=0.8,"Slightly behind","Behind - explain")))))))</f>
        <v/>
      </c>
      <c r="Q11" s="7" t="inlineStr">
        <is>
          <t>The Q1 financial report was filed five days late while the ledger reconciliation was finished. The reconciliation now runs on the 10th of each month so the report can be filed on the due date.</t>
        </is>
      </c>
    </row>
    <row r="12" ht="46" customHeight="1">
      <c r="A12" s="21" t="n">
        <v>8</v>
      </c>
      <c r="B12" s="23">
        <f>IF('Metric Register'!B12="","",'Metric Register'!B12)</f>
        <v/>
      </c>
      <c r="C12" s="24">
        <f>IF('Metric Register'!C12="","",'Metric Register'!C12)</f>
        <v/>
      </c>
      <c r="D12" s="24">
        <f>IF('Metric Register'!D12="","",'Metric Register'!D12)</f>
        <v/>
      </c>
      <c r="E12" s="23">
        <f>IF('Metric Register'!N12="","",'Metric Register'!N12)</f>
        <v/>
      </c>
      <c r="F12" s="23">
        <f>IF('Metric Register'!E12="","",'Metric Register'!E12)</f>
        <v/>
      </c>
      <c r="G12" s="22">
        <f>IF('Metric Register'!L12="","",'Metric Register'!L12)</f>
        <v/>
      </c>
      <c r="H12" s="25" t="n"/>
      <c r="I12" s="25" t="n"/>
      <c r="J12" s="25" t="n"/>
      <c r="K12" s="25" t="n"/>
      <c r="L12" s="22">
        <f>IF($B12="","",IF(COUNT($H12:$K12)=0,"",IF(LEFT($E12,4)="Rate",LOOKUP(9.99999999999999E+307,$H12:$K12),SUM($H12:$K12))))</f>
        <v/>
      </c>
      <c r="M12" s="22">
        <f>IF(OR($B12="",$G12=""),"",IF(LEFT($E12,4)="Rate",$G12,IFERROR(ROUND($G12*'Award Setup'!$B$15,1),"")))</f>
        <v/>
      </c>
      <c r="N12" s="26">
        <f>IF(OR($L12="",$G12="",$G12=0),"",$L12/$G12)</f>
        <v/>
      </c>
      <c r="O12" s="26">
        <f>IF(OR($L12="",$M12="",$M12=0),"",$L12/$M12)</f>
        <v/>
      </c>
      <c r="P12" s="27">
        <f>IF($B12="","",IF($G12="","No target set",IF($L12="","Not yet reported",IF(OR(NOT(ISNUMBER($M12)),$M12=0),"Award period has not started",IF($F12="Lower is better",IF($L12&lt;=$M12,"On or ahead of pace",IF($L12&lt;=$M12*1.1,"Slightly behind","Behind - explain")),IF($O12&gt;=1,"On or ahead of pace",IF($O12&gt;=0.8,"Slightly behind","Behind - explain")))))))</f>
        <v/>
      </c>
      <c r="Q12" s="7" t="n"/>
    </row>
    <row r="13" ht="46" customHeight="1">
      <c r="A13" s="21" t="n">
        <v>9</v>
      </c>
      <c r="B13" s="23">
        <f>IF('Metric Register'!B13="","",'Metric Register'!B13)</f>
        <v/>
      </c>
      <c r="C13" s="24">
        <f>IF('Metric Register'!C13="","",'Metric Register'!C13)</f>
        <v/>
      </c>
      <c r="D13" s="24">
        <f>IF('Metric Register'!D13="","",'Metric Register'!D13)</f>
        <v/>
      </c>
      <c r="E13" s="23">
        <f>IF('Metric Register'!N13="","",'Metric Register'!N13)</f>
        <v/>
      </c>
      <c r="F13" s="23">
        <f>IF('Metric Register'!E13="","",'Metric Register'!E13)</f>
        <v/>
      </c>
      <c r="G13" s="22">
        <f>IF('Metric Register'!L13="","",'Metric Register'!L13)</f>
        <v/>
      </c>
      <c r="H13" s="25" t="n"/>
      <c r="I13" s="25" t="n"/>
      <c r="J13" s="25" t="n"/>
      <c r="K13" s="25" t="n"/>
      <c r="L13" s="22">
        <f>IF($B13="","",IF(COUNT($H13:$K13)=0,"",IF(LEFT($E13,4)="Rate",LOOKUP(9.99999999999999E+307,$H13:$K13),SUM($H13:$K13))))</f>
        <v/>
      </c>
      <c r="M13" s="22">
        <f>IF(OR($B13="",$G13=""),"",IF(LEFT($E13,4)="Rate",$G13,IFERROR(ROUND($G13*'Award Setup'!$B$15,1),"")))</f>
        <v/>
      </c>
      <c r="N13" s="26">
        <f>IF(OR($L13="",$G13="",$G13=0),"",$L13/$G13)</f>
        <v/>
      </c>
      <c r="O13" s="26">
        <f>IF(OR($L13="",$M13="",$M13=0),"",$L13/$M13)</f>
        <v/>
      </c>
      <c r="P13" s="27">
        <f>IF($B13="","",IF($G13="","No target set",IF($L13="","Not yet reported",IF(OR(NOT(ISNUMBER($M13)),$M13=0),"Award period has not started",IF($F13="Lower is better",IF($L13&lt;=$M13,"On or ahead of pace",IF($L13&lt;=$M13*1.1,"Slightly behind","Behind - explain")),IF($O13&gt;=1,"On or ahead of pace",IF($O13&gt;=0.8,"Slightly behind","Behind - explain")))))))</f>
        <v/>
      </c>
      <c r="Q13" s="7" t="n"/>
    </row>
    <row r="14" ht="46" customHeight="1">
      <c r="A14" s="21" t="n">
        <v>10</v>
      </c>
      <c r="B14" s="23">
        <f>IF('Metric Register'!B14="","",'Metric Register'!B14)</f>
        <v/>
      </c>
      <c r="C14" s="24">
        <f>IF('Metric Register'!C14="","",'Metric Register'!C14)</f>
        <v/>
      </c>
      <c r="D14" s="24">
        <f>IF('Metric Register'!D14="","",'Metric Register'!D14)</f>
        <v/>
      </c>
      <c r="E14" s="23">
        <f>IF('Metric Register'!N14="","",'Metric Register'!N14)</f>
        <v/>
      </c>
      <c r="F14" s="23">
        <f>IF('Metric Register'!E14="","",'Metric Register'!E14)</f>
        <v/>
      </c>
      <c r="G14" s="22">
        <f>IF('Metric Register'!L14="","",'Metric Register'!L14)</f>
        <v/>
      </c>
      <c r="H14" s="25" t="n"/>
      <c r="I14" s="25" t="n"/>
      <c r="J14" s="25" t="n"/>
      <c r="K14" s="25" t="n"/>
      <c r="L14" s="22">
        <f>IF($B14="","",IF(COUNT($H14:$K14)=0,"",IF(LEFT($E14,4)="Rate",LOOKUP(9.99999999999999E+307,$H14:$K14),SUM($H14:$K14))))</f>
        <v/>
      </c>
      <c r="M14" s="22">
        <f>IF(OR($B14="",$G14=""),"",IF(LEFT($E14,4)="Rate",$G14,IFERROR(ROUND($G14*'Award Setup'!$B$15,1),"")))</f>
        <v/>
      </c>
      <c r="N14" s="26">
        <f>IF(OR($L14="",$G14="",$G14=0),"",$L14/$G14)</f>
        <v/>
      </c>
      <c r="O14" s="26">
        <f>IF(OR($L14="",$M14="",$M14=0),"",$L14/$M14)</f>
        <v/>
      </c>
      <c r="P14" s="27">
        <f>IF($B14="","",IF($G14="","No target set",IF($L14="","Not yet reported",IF(OR(NOT(ISNUMBER($M14)),$M14=0),"Award period has not started",IF($F14="Lower is better",IF($L14&lt;=$M14,"On or ahead of pace",IF($L14&lt;=$M14*1.1,"Slightly behind","Behind - explain")),IF($O14&gt;=1,"On or ahead of pace",IF($O14&gt;=0.8,"Slightly behind","Behind - explain")))))))</f>
        <v/>
      </c>
      <c r="Q14" s="7" t="n"/>
    </row>
    <row r="15" ht="46" customHeight="1">
      <c r="A15" s="21" t="n">
        <v>11</v>
      </c>
      <c r="B15" s="23">
        <f>IF('Metric Register'!B15="","",'Metric Register'!B15)</f>
        <v/>
      </c>
      <c r="C15" s="24">
        <f>IF('Metric Register'!C15="","",'Metric Register'!C15)</f>
        <v/>
      </c>
      <c r="D15" s="24">
        <f>IF('Metric Register'!D15="","",'Metric Register'!D15)</f>
        <v/>
      </c>
      <c r="E15" s="23">
        <f>IF('Metric Register'!N15="","",'Metric Register'!N15)</f>
        <v/>
      </c>
      <c r="F15" s="23">
        <f>IF('Metric Register'!E15="","",'Metric Register'!E15)</f>
        <v/>
      </c>
      <c r="G15" s="22">
        <f>IF('Metric Register'!L15="","",'Metric Register'!L15)</f>
        <v/>
      </c>
      <c r="H15" s="25" t="n"/>
      <c r="I15" s="25" t="n"/>
      <c r="J15" s="25" t="n"/>
      <c r="K15" s="25" t="n"/>
      <c r="L15" s="22">
        <f>IF($B15="","",IF(COUNT($H15:$K15)=0,"",IF(LEFT($E15,4)="Rate",LOOKUP(9.99999999999999E+307,$H15:$K15),SUM($H15:$K15))))</f>
        <v/>
      </c>
      <c r="M15" s="22">
        <f>IF(OR($B15="",$G15=""),"",IF(LEFT($E15,4)="Rate",$G15,IFERROR(ROUND($G15*'Award Setup'!$B$15,1),"")))</f>
        <v/>
      </c>
      <c r="N15" s="26">
        <f>IF(OR($L15="",$G15="",$G15=0),"",$L15/$G15)</f>
        <v/>
      </c>
      <c r="O15" s="26">
        <f>IF(OR($L15="",$M15="",$M15=0),"",$L15/$M15)</f>
        <v/>
      </c>
      <c r="P15" s="27">
        <f>IF($B15="","",IF($G15="","No target set",IF($L15="","Not yet reported",IF(OR(NOT(ISNUMBER($M15)),$M15=0),"Award period has not started",IF($F15="Lower is better",IF($L15&lt;=$M15,"On or ahead of pace",IF($L15&lt;=$M15*1.1,"Slightly behind","Behind - explain")),IF($O15&gt;=1,"On or ahead of pace",IF($O15&gt;=0.8,"Slightly behind","Behind - explain")))))))</f>
        <v/>
      </c>
      <c r="Q15" s="7" t="n"/>
    </row>
    <row r="16" ht="46" customHeight="1">
      <c r="A16" s="21" t="n">
        <v>12</v>
      </c>
      <c r="B16" s="23">
        <f>IF('Metric Register'!B16="","",'Metric Register'!B16)</f>
        <v/>
      </c>
      <c r="C16" s="24">
        <f>IF('Metric Register'!C16="","",'Metric Register'!C16)</f>
        <v/>
      </c>
      <c r="D16" s="24">
        <f>IF('Metric Register'!D16="","",'Metric Register'!D16)</f>
        <v/>
      </c>
      <c r="E16" s="23">
        <f>IF('Metric Register'!N16="","",'Metric Register'!N16)</f>
        <v/>
      </c>
      <c r="F16" s="23">
        <f>IF('Metric Register'!E16="","",'Metric Register'!E16)</f>
        <v/>
      </c>
      <c r="G16" s="22">
        <f>IF('Metric Register'!L16="","",'Metric Register'!L16)</f>
        <v/>
      </c>
      <c r="H16" s="25" t="n"/>
      <c r="I16" s="25" t="n"/>
      <c r="J16" s="25" t="n"/>
      <c r="K16" s="25" t="n"/>
      <c r="L16" s="22">
        <f>IF($B16="","",IF(COUNT($H16:$K16)=0,"",IF(LEFT($E16,4)="Rate",LOOKUP(9.99999999999999E+307,$H16:$K16),SUM($H16:$K16))))</f>
        <v/>
      </c>
      <c r="M16" s="22">
        <f>IF(OR($B16="",$G16=""),"",IF(LEFT($E16,4)="Rate",$G16,IFERROR(ROUND($G16*'Award Setup'!$B$15,1),"")))</f>
        <v/>
      </c>
      <c r="N16" s="26">
        <f>IF(OR($L16="",$G16="",$G16=0),"",$L16/$G16)</f>
        <v/>
      </c>
      <c r="O16" s="26">
        <f>IF(OR($L16="",$M16="",$M16=0),"",$L16/$M16)</f>
        <v/>
      </c>
      <c r="P16" s="27">
        <f>IF($B16="","",IF($G16="","No target set",IF($L16="","Not yet reported",IF(OR(NOT(ISNUMBER($M16)),$M16=0),"Award period has not started",IF($F16="Lower is better",IF($L16&lt;=$M16,"On or ahead of pace",IF($L16&lt;=$M16*1.1,"Slightly behind","Behind - explain")),IF($O16&gt;=1,"On or ahead of pace",IF($O16&gt;=0.8,"Slightly behind","Behind - explain")))))))</f>
        <v/>
      </c>
      <c r="Q16" s="7" t="n"/>
    </row>
    <row r="17"/>
    <row r="18">
      <c r="A18" s="3" t="inlineStr">
        <is>
          <t>Reading the status column</t>
        </is>
      </c>
    </row>
    <row r="19" ht="42" customHeight="1">
      <c r="A19" s="4" t="inlineStr">
        <is>
          <t>Measure basis decides how the year-to-date figure is built. A cumulative count adds the four quarters together. A rate reports the latest quarter entered, because adding percentages together produces a number that means nothing.</t>
        </is>
      </c>
    </row>
    <row r="20" ht="42" customHeight="1">
      <c r="A20" s="4" t="inlineStr">
        <is>
          <t>Direction decides how the status reads. For most indicators higher is better and the status compares the reported value to the expected pace. For cost per unit, lower is better, so the status flips: coming in under the expected figure is on pace.</t>
        </is>
      </c>
    </row>
    <row r="21" ht="42" customHeight="1">
      <c r="A21" s="4" t="inlineStr">
        <is>
          <t>Behind - explain is not a failure flag. It is a prompt to write the reason in the last column while you still remember it, so the narrative in the funder report matches the number above it.</t>
        </is>
      </c>
    </row>
    <row r="22"/>
    <row r="23">
      <c r="A23" s="10" t="inlineStr">
        <is>
          <t>GrantCue - grantcue.com/blog/grant-metrics-and-kpis</t>
        </is>
      </c>
    </row>
  </sheetData>
  <mergeCells count="6">
    <mergeCell ref="A19:F19"/>
    <mergeCell ref="A2:Q2"/>
    <mergeCell ref="A18:F18"/>
    <mergeCell ref="A20:F20"/>
    <mergeCell ref="A21:F21"/>
    <mergeCell ref="A1:Q1"/>
  </mergeCells>
  <conditionalFormatting sqref="P5:P16">
    <cfRule type="expression" priority="1" dxfId="0" stopIfTrue="0">
      <formula>ISNUMBER(SEARCH("Behind - explain",$P5))</formula>
    </cfRule>
    <cfRule type="expression" priority="2" dxfId="1" stopIfTrue="0">
      <formula>ISNUMBER(SEARCH("Slightly behind",$P5))</formula>
    </cfRule>
    <cfRule type="expression" priority="3" dxfId="2" stopIfTrue="0">
      <formula>ISNUMBER(SEARCH("On or ahead",$P5))</formula>
    </cfRule>
  </conditionalFormatting>
  <pageMargins left="0.75" right="0.75" top="1" bottom="1" header="0.5" footer="0.5"/>
  <pageSetup orientation="landscape" fitToWidth="1"/>
</worksheet>
</file>

<file path=xl/worksheets/sheet5.xml><?xml version="1.0" encoding="utf-8"?>
<worksheet xmlns="http://schemas.openxmlformats.org/spreadsheetml/2006/main">
  <sheetPr>
    <tabColor rgb="0016324F"/>
    <outlinePr summaryBelow="1" summaryRight="1"/>
    <pageSetUpPr fitToPage="1"/>
  </sheetPr>
  <dimension ref="A1:O33"/>
  <sheetViews>
    <sheetView showGridLines="0" workbookViewId="0">
      <pane xSplit="2" ySplit="5" topLeftCell="C6" activePane="bottomRight" state="frozen"/>
      <selection pane="topRight" activeCell="A1" sqref="A1"/>
      <selection pane="bottomLeft" activeCell="A1" sqref="A1"/>
      <selection pane="bottomRight" activeCell="A1" sqref="A1"/>
    </sheetView>
  </sheetViews>
  <sheetFormatPr baseColWidth="8" defaultRowHeight="15"/>
  <cols>
    <col width="8" customWidth="1" min="1" max="1"/>
    <col width="14" customWidth="1" min="2" max="2"/>
    <col width="16" customWidth="1" min="3" max="3"/>
    <col width="17" customWidth="1" min="4" max="4"/>
    <col width="20" customWidth="1" min="5" max="5"/>
    <col width="19" customWidth="1" min="6" max="6"/>
    <col width="13" customWidth="1" min="7" max="7"/>
    <col width="13" customWidth="1" min="8" max="8"/>
    <col width="14" customWidth="1" min="9" max="9"/>
    <col width="14" customWidth="1" min="10" max="10"/>
    <col width="17" customWidth="1" min="11" max="11"/>
    <col width="18" customWidth="1" min="12" max="12"/>
    <col width="16" customWidth="1" min="13" max="13"/>
    <col width="16" customWidth="1" min="14" max="14"/>
    <col width="15" customWidth="1" min="15" max="15"/>
  </cols>
  <sheetData>
    <row r="1" ht="22" customHeight="1">
      <c r="A1" s="1" t="inlineStr">
        <is>
          <t>Financial Tracker</t>
        </is>
      </c>
    </row>
    <row r="2" ht="16" customHeight="1">
      <c r="A2" s="2" t="inlineStr">
        <is>
          <t>Reconcile against the general ledger, not against a working spreadsheet. Purchase orders and signed contracts are financial obligations and consume the ceiling before the invoice arrives, so enter them in the obligations column.</t>
        </is>
      </c>
    </row>
    <row r="3">
      <c r="A3" s="28" t="inlineStr">
        <is>
          <t>Award ceiling</t>
        </is>
      </c>
      <c r="C3" s="29">
        <f>'Award Setup'!$B$9</f>
        <v/>
      </c>
      <c r="D3" s="28" t="inlineStr">
        <is>
          <t>Required match</t>
        </is>
      </c>
      <c r="E3" s="29">
        <f>'Award Setup'!$B$17</f>
        <v/>
      </c>
      <c r="F3" s="28" t="inlineStr">
        <is>
          <t>Percent of period elapsed</t>
        </is>
      </c>
      <c r="G3" s="30">
        <f>'Award Setup'!$B$15</f>
        <v/>
      </c>
    </row>
    <row r="4"/>
    <row r="5" ht="58" customHeight="1">
      <c r="A5" s="5" t="inlineStr">
        <is>
          <t>Month</t>
        </is>
      </c>
      <c r="B5" s="5" t="inlineStr">
        <is>
          <t>Month ending</t>
        </is>
      </c>
      <c r="C5" s="5" t="inlineStr">
        <is>
          <t>Expenditures this month</t>
        </is>
      </c>
      <c r="D5" s="5" t="inlineStr">
        <is>
          <t>Cumulative expenditures</t>
        </is>
      </c>
      <c r="E5" s="5" t="inlineStr">
        <is>
          <t>Unliquidated financial obligations at month end</t>
        </is>
      </c>
      <c r="F5" s="5" t="inlineStr">
        <is>
          <t>Unobligated balance (2 CFR 200.1)</t>
        </is>
      </c>
      <c r="G5" s="5" t="inlineStr">
        <is>
          <t>% of award expended</t>
        </is>
      </c>
      <c r="H5" s="5" t="inlineStr">
        <is>
          <t>% of period elapsed</t>
        </is>
      </c>
      <c r="I5" s="5" t="inlineStr">
        <is>
          <t>Spend vs schedule (pts)</t>
        </is>
      </c>
      <c r="J5" s="5" t="inlineStr">
        <is>
          <t>Monthly burn rate</t>
        </is>
      </c>
      <c r="K5" s="5" t="inlineStr">
        <is>
          <t>Projected spend at close</t>
        </is>
      </c>
      <c r="L5" s="5" t="inlineStr">
        <is>
          <t>Projected over / (under) award</t>
        </is>
      </c>
      <c r="M5" s="5" t="inlineStr">
        <is>
          <t>Match contributed this month</t>
        </is>
      </c>
      <c r="N5" s="5" t="inlineStr">
        <is>
          <t>Cumulative match</t>
        </is>
      </c>
      <c r="O5" s="5" t="inlineStr">
        <is>
          <t>% of required match</t>
        </is>
      </c>
    </row>
    <row r="6" ht="20" customHeight="1">
      <c r="A6" s="21" t="n">
        <v>1</v>
      </c>
      <c r="B6" s="31">
        <f>IF('Award Setup'!$B$10="","",EOMONTH('Award Setup'!$B$10,$A6-1))</f>
        <v/>
      </c>
      <c r="C6" s="32" t="n">
        <v>9800</v>
      </c>
      <c r="D6" s="33">
        <f>IF($C6="","",SUM($C$6:$C6))</f>
        <v/>
      </c>
      <c r="E6" s="32" t="n">
        <v>4200</v>
      </c>
      <c r="F6" s="33">
        <f>IFERROR(IF($D6="","",'Award Setup'!$B$9-$D6-IF($E6="",0,$E6)),"")</f>
        <v/>
      </c>
      <c r="G6" s="26">
        <f>IF($D6="","",IFERROR($D6/'Award Setup'!$B$9,""))</f>
        <v/>
      </c>
      <c r="H6" s="26">
        <f>IFERROR($A6/'Award Setup'!$B$13,"")</f>
        <v/>
      </c>
      <c r="I6" s="26">
        <f>IF(OR($G6="",$H6=""),"",$G6-$H6)</f>
        <v/>
      </c>
      <c r="J6" s="33">
        <f>IF($D6="","",$D6/$A6)</f>
        <v/>
      </c>
      <c r="K6" s="33">
        <f>IF($J6="","",IFERROR($J6*'Award Setup'!$B$13,""))</f>
        <v/>
      </c>
      <c r="L6" s="33">
        <f>IF($K6="","",$K6-'Award Setup'!$B$9)</f>
        <v/>
      </c>
      <c r="M6" s="32" t="n">
        <v>1900</v>
      </c>
      <c r="N6" s="33">
        <f>IF($M6="","",SUM($M$6:$M6))</f>
        <v/>
      </c>
      <c r="O6" s="26">
        <f>IF($N6="","",IFERROR($N6/'Award Setup'!$B$17,""))</f>
        <v/>
      </c>
    </row>
    <row r="7" ht="20" customHeight="1">
      <c r="A7" s="21" t="n">
        <v>2</v>
      </c>
      <c r="B7" s="31">
        <f>IF('Award Setup'!$B$10="","",EOMONTH('Award Setup'!$B$10,$A7-1))</f>
        <v/>
      </c>
      <c r="C7" s="32" t="n">
        <v>11240</v>
      </c>
      <c r="D7" s="33">
        <f>IF($C7="","",SUM($C$6:$C7))</f>
        <v/>
      </c>
      <c r="E7" s="32" t="n">
        <v>3100</v>
      </c>
      <c r="F7" s="33">
        <f>IFERROR(IF($D7="","",'Award Setup'!$B$9-$D7-IF($E7="",0,$E7)),"")</f>
        <v/>
      </c>
      <c r="G7" s="26">
        <f>IF($D7="","",IFERROR($D7/'Award Setup'!$B$9,""))</f>
        <v/>
      </c>
      <c r="H7" s="26">
        <f>IFERROR($A7/'Award Setup'!$B$13,"")</f>
        <v/>
      </c>
      <c r="I7" s="26">
        <f>IF(OR($G7="",$H7=""),"",$G7-$H7)</f>
        <v/>
      </c>
      <c r="J7" s="33">
        <f>IF($D7="","",$D7/$A7)</f>
        <v/>
      </c>
      <c r="K7" s="33">
        <f>IF($J7="","",IFERROR($J7*'Award Setup'!$B$13,""))</f>
        <v/>
      </c>
      <c r="L7" s="33">
        <f>IF($K7="","",$K7-'Award Setup'!$B$9)</f>
        <v/>
      </c>
      <c r="M7" s="32" t="n">
        <v>2300</v>
      </c>
      <c r="N7" s="33">
        <f>IF($M7="","",SUM($M$6:$M7))</f>
        <v/>
      </c>
      <c r="O7" s="26">
        <f>IF($N7="","",IFERROR($N7/'Award Setup'!$B$17,""))</f>
        <v/>
      </c>
    </row>
    <row r="8" ht="20" customHeight="1">
      <c r="A8" s="21" t="n">
        <v>3</v>
      </c>
      <c r="B8" s="31">
        <f>IF('Award Setup'!$B$10="","",EOMONTH('Award Setup'!$B$10,$A8-1))</f>
        <v/>
      </c>
      <c r="C8" s="32" t="n">
        <v>12015</v>
      </c>
      <c r="D8" s="33">
        <f>IF($C8="","",SUM($C$6:$C8))</f>
        <v/>
      </c>
      <c r="E8" s="32" t="n">
        <v>6450</v>
      </c>
      <c r="F8" s="33">
        <f>IFERROR(IF($D8="","",'Award Setup'!$B$9-$D8-IF($E8="",0,$E8)),"")</f>
        <v/>
      </c>
      <c r="G8" s="26">
        <f>IF($D8="","",IFERROR($D8/'Award Setup'!$B$9,""))</f>
        <v/>
      </c>
      <c r="H8" s="26">
        <f>IFERROR($A8/'Award Setup'!$B$13,"")</f>
        <v/>
      </c>
      <c r="I8" s="26">
        <f>IF(OR($G8="",$H8=""),"",$G8-$H8)</f>
        <v/>
      </c>
      <c r="J8" s="33">
        <f>IF($D8="","",$D8/$A8)</f>
        <v/>
      </c>
      <c r="K8" s="33">
        <f>IF($J8="","",IFERROR($J8*'Award Setup'!$B$13,""))</f>
        <v/>
      </c>
      <c r="L8" s="33">
        <f>IF($K8="","",$K8-'Award Setup'!$B$9)</f>
        <v/>
      </c>
      <c r="M8" s="32" t="n">
        <v>2450</v>
      </c>
      <c r="N8" s="33">
        <f>IF($M8="","",SUM($M$6:$M8))</f>
        <v/>
      </c>
      <c r="O8" s="26">
        <f>IF($N8="","",IFERROR($N8/'Award Setup'!$B$17,""))</f>
        <v/>
      </c>
    </row>
    <row r="9" ht="20" customHeight="1">
      <c r="A9" s="21" t="n">
        <v>4</v>
      </c>
      <c r="B9" s="31">
        <f>IF('Award Setup'!$B$10="","",EOMONTH('Award Setup'!$B$10,$A9-1))</f>
        <v/>
      </c>
      <c r="C9" s="32" t="n">
        <v>10690</v>
      </c>
      <c r="D9" s="33">
        <f>IF($C9="","",SUM($C$6:$C9))</f>
        <v/>
      </c>
      <c r="E9" s="32" t="n">
        <v>5900</v>
      </c>
      <c r="F9" s="33">
        <f>IFERROR(IF($D9="","",'Award Setup'!$B$9-$D9-IF($E9="",0,$E9)),"")</f>
        <v/>
      </c>
      <c r="G9" s="26">
        <f>IF($D9="","",IFERROR($D9/'Award Setup'!$B$9,""))</f>
        <v/>
      </c>
      <c r="H9" s="26">
        <f>IFERROR($A9/'Award Setup'!$B$13,"")</f>
        <v/>
      </c>
      <c r="I9" s="26">
        <f>IF(OR($G9="",$H9=""),"",$G9-$H9)</f>
        <v/>
      </c>
      <c r="J9" s="33">
        <f>IF($D9="","",$D9/$A9)</f>
        <v/>
      </c>
      <c r="K9" s="33">
        <f>IF($J9="","",IFERROR($J9*'Award Setup'!$B$13,""))</f>
        <v/>
      </c>
      <c r="L9" s="33">
        <f>IF($K9="","",$K9-'Award Setup'!$B$9)</f>
        <v/>
      </c>
      <c r="M9" s="32" t="n">
        <v>2100</v>
      </c>
      <c r="N9" s="33">
        <f>IF($M9="","",SUM($M$6:$M9))</f>
        <v/>
      </c>
      <c r="O9" s="26">
        <f>IF($N9="","",IFERROR($N9/'Award Setup'!$B$17,""))</f>
        <v/>
      </c>
    </row>
    <row r="10" ht="20" customHeight="1">
      <c r="A10" s="21" t="n">
        <v>5</v>
      </c>
      <c r="B10" s="31">
        <f>IF('Award Setup'!$B$10="","",EOMONTH('Award Setup'!$B$10,$A10-1))</f>
        <v/>
      </c>
      <c r="C10" s="32" t="n"/>
      <c r="D10" s="33">
        <f>IF($C10="","",SUM($C$6:$C10))</f>
        <v/>
      </c>
      <c r="E10" s="32" t="n"/>
      <c r="F10" s="33">
        <f>IFERROR(IF($D10="","",'Award Setup'!$B$9-$D10-IF($E10="",0,$E10)),"")</f>
        <v/>
      </c>
      <c r="G10" s="26">
        <f>IF($D10="","",IFERROR($D10/'Award Setup'!$B$9,""))</f>
        <v/>
      </c>
      <c r="H10" s="26">
        <f>IFERROR($A10/'Award Setup'!$B$13,"")</f>
        <v/>
      </c>
      <c r="I10" s="26">
        <f>IF(OR($G10="",$H10=""),"",$G10-$H10)</f>
        <v/>
      </c>
      <c r="J10" s="33">
        <f>IF($D10="","",$D10/$A10)</f>
        <v/>
      </c>
      <c r="K10" s="33">
        <f>IF($J10="","",IFERROR($J10*'Award Setup'!$B$13,""))</f>
        <v/>
      </c>
      <c r="L10" s="33">
        <f>IF($K10="","",$K10-'Award Setup'!$B$9)</f>
        <v/>
      </c>
      <c r="M10" s="32" t="n"/>
      <c r="N10" s="33">
        <f>IF($M10="","",SUM($M$6:$M10))</f>
        <v/>
      </c>
      <c r="O10" s="26">
        <f>IF($N10="","",IFERROR($N10/'Award Setup'!$B$17,""))</f>
        <v/>
      </c>
    </row>
    <row r="11" ht="20" customHeight="1">
      <c r="A11" s="21" t="n">
        <v>6</v>
      </c>
      <c r="B11" s="31">
        <f>IF('Award Setup'!$B$10="","",EOMONTH('Award Setup'!$B$10,$A11-1))</f>
        <v/>
      </c>
      <c r="C11" s="32" t="n"/>
      <c r="D11" s="33">
        <f>IF($C11="","",SUM($C$6:$C11))</f>
        <v/>
      </c>
      <c r="E11" s="32" t="n"/>
      <c r="F11" s="33">
        <f>IFERROR(IF($D11="","",'Award Setup'!$B$9-$D11-IF($E11="",0,$E11)),"")</f>
        <v/>
      </c>
      <c r="G11" s="26">
        <f>IF($D11="","",IFERROR($D11/'Award Setup'!$B$9,""))</f>
        <v/>
      </c>
      <c r="H11" s="26">
        <f>IFERROR($A11/'Award Setup'!$B$13,"")</f>
        <v/>
      </c>
      <c r="I11" s="26">
        <f>IF(OR($G11="",$H11=""),"",$G11-$H11)</f>
        <v/>
      </c>
      <c r="J11" s="33">
        <f>IF($D11="","",$D11/$A11)</f>
        <v/>
      </c>
      <c r="K11" s="33">
        <f>IF($J11="","",IFERROR($J11*'Award Setup'!$B$13,""))</f>
        <v/>
      </c>
      <c r="L11" s="33">
        <f>IF($K11="","",$K11-'Award Setup'!$B$9)</f>
        <v/>
      </c>
      <c r="M11" s="32" t="n"/>
      <c r="N11" s="33">
        <f>IF($M11="","",SUM($M$6:$M11))</f>
        <v/>
      </c>
      <c r="O11" s="26">
        <f>IF($N11="","",IFERROR($N11/'Award Setup'!$B$17,""))</f>
        <v/>
      </c>
    </row>
    <row r="12" ht="20" customHeight="1">
      <c r="A12" s="21" t="n">
        <v>7</v>
      </c>
      <c r="B12" s="31">
        <f>IF('Award Setup'!$B$10="","",EOMONTH('Award Setup'!$B$10,$A12-1))</f>
        <v/>
      </c>
      <c r="C12" s="32" t="n"/>
      <c r="D12" s="33">
        <f>IF($C12="","",SUM($C$6:$C12))</f>
        <v/>
      </c>
      <c r="E12" s="32" t="n"/>
      <c r="F12" s="33">
        <f>IFERROR(IF($D12="","",'Award Setup'!$B$9-$D12-IF($E12="",0,$E12)),"")</f>
        <v/>
      </c>
      <c r="G12" s="26">
        <f>IF($D12="","",IFERROR($D12/'Award Setup'!$B$9,""))</f>
        <v/>
      </c>
      <c r="H12" s="26">
        <f>IFERROR($A12/'Award Setup'!$B$13,"")</f>
        <v/>
      </c>
      <c r="I12" s="26">
        <f>IF(OR($G12="",$H12=""),"",$G12-$H12)</f>
        <v/>
      </c>
      <c r="J12" s="33">
        <f>IF($D12="","",$D12/$A12)</f>
        <v/>
      </c>
      <c r="K12" s="33">
        <f>IF($J12="","",IFERROR($J12*'Award Setup'!$B$13,""))</f>
        <v/>
      </c>
      <c r="L12" s="33">
        <f>IF($K12="","",$K12-'Award Setup'!$B$9)</f>
        <v/>
      </c>
      <c r="M12" s="32" t="n"/>
      <c r="N12" s="33">
        <f>IF($M12="","",SUM($M$6:$M12))</f>
        <v/>
      </c>
      <c r="O12" s="26">
        <f>IF($N12="","",IFERROR($N12/'Award Setup'!$B$17,""))</f>
        <v/>
      </c>
    </row>
    <row r="13" ht="20" customHeight="1">
      <c r="A13" s="21" t="n">
        <v>8</v>
      </c>
      <c r="B13" s="31">
        <f>IF('Award Setup'!$B$10="","",EOMONTH('Award Setup'!$B$10,$A13-1))</f>
        <v/>
      </c>
      <c r="C13" s="32" t="n"/>
      <c r="D13" s="33">
        <f>IF($C13="","",SUM($C$6:$C13))</f>
        <v/>
      </c>
      <c r="E13" s="32" t="n"/>
      <c r="F13" s="33">
        <f>IFERROR(IF($D13="","",'Award Setup'!$B$9-$D13-IF($E13="",0,$E13)),"")</f>
        <v/>
      </c>
      <c r="G13" s="26">
        <f>IF($D13="","",IFERROR($D13/'Award Setup'!$B$9,""))</f>
        <v/>
      </c>
      <c r="H13" s="26">
        <f>IFERROR($A13/'Award Setup'!$B$13,"")</f>
        <v/>
      </c>
      <c r="I13" s="26">
        <f>IF(OR($G13="",$H13=""),"",$G13-$H13)</f>
        <v/>
      </c>
      <c r="J13" s="33">
        <f>IF($D13="","",$D13/$A13)</f>
        <v/>
      </c>
      <c r="K13" s="33">
        <f>IF($J13="","",IFERROR($J13*'Award Setup'!$B$13,""))</f>
        <v/>
      </c>
      <c r="L13" s="33">
        <f>IF($K13="","",$K13-'Award Setup'!$B$9)</f>
        <v/>
      </c>
      <c r="M13" s="32" t="n"/>
      <c r="N13" s="33">
        <f>IF($M13="","",SUM($M$6:$M13))</f>
        <v/>
      </c>
      <c r="O13" s="26">
        <f>IF($N13="","",IFERROR($N13/'Award Setup'!$B$17,""))</f>
        <v/>
      </c>
    </row>
    <row r="14" ht="20" customHeight="1">
      <c r="A14" s="21" t="n">
        <v>9</v>
      </c>
      <c r="B14" s="31">
        <f>IF('Award Setup'!$B$10="","",EOMONTH('Award Setup'!$B$10,$A14-1))</f>
        <v/>
      </c>
      <c r="C14" s="32" t="n"/>
      <c r="D14" s="33">
        <f>IF($C14="","",SUM($C$6:$C14))</f>
        <v/>
      </c>
      <c r="E14" s="32" t="n"/>
      <c r="F14" s="33">
        <f>IFERROR(IF($D14="","",'Award Setup'!$B$9-$D14-IF($E14="",0,$E14)),"")</f>
        <v/>
      </c>
      <c r="G14" s="26">
        <f>IF($D14="","",IFERROR($D14/'Award Setup'!$B$9,""))</f>
        <v/>
      </c>
      <c r="H14" s="26">
        <f>IFERROR($A14/'Award Setup'!$B$13,"")</f>
        <v/>
      </c>
      <c r="I14" s="26">
        <f>IF(OR($G14="",$H14=""),"",$G14-$H14)</f>
        <v/>
      </c>
      <c r="J14" s="33">
        <f>IF($D14="","",$D14/$A14)</f>
        <v/>
      </c>
      <c r="K14" s="33">
        <f>IF($J14="","",IFERROR($J14*'Award Setup'!$B$13,""))</f>
        <v/>
      </c>
      <c r="L14" s="33">
        <f>IF($K14="","",$K14-'Award Setup'!$B$9)</f>
        <v/>
      </c>
      <c r="M14" s="32" t="n"/>
      <c r="N14" s="33">
        <f>IF($M14="","",SUM($M$6:$M14))</f>
        <v/>
      </c>
      <c r="O14" s="26">
        <f>IF($N14="","",IFERROR($N14/'Award Setup'!$B$17,""))</f>
        <v/>
      </c>
    </row>
    <row r="15" ht="20" customHeight="1">
      <c r="A15" s="21" t="n">
        <v>10</v>
      </c>
      <c r="B15" s="31">
        <f>IF('Award Setup'!$B$10="","",EOMONTH('Award Setup'!$B$10,$A15-1))</f>
        <v/>
      </c>
      <c r="C15" s="32" t="n"/>
      <c r="D15" s="33">
        <f>IF($C15="","",SUM($C$6:$C15))</f>
        <v/>
      </c>
      <c r="E15" s="32" t="n"/>
      <c r="F15" s="33">
        <f>IFERROR(IF($D15="","",'Award Setup'!$B$9-$D15-IF($E15="",0,$E15)),"")</f>
        <v/>
      </c>
      <c r="G15" s="26">
        <f>IF($D15="","",IFERROR($D15/'Award Setup'!$B$9,""))</f>
        <v/>
      </c>
      <c r="H15" s="26">
        <f>IFERROR($A15/'Award Setup'!$B$13,"")</f>
        <v/>
      </c>
      <c r="I15" s="26">
        <f>IF(OR($G15="",$H15=""),"",$G15-$H15)</f>
        <v/>
      </c>
      <c r="J15" s="33">
        <f>IF($D15="","",$D15/$A15)</f>
        <v/>
      </c>
      <c r="K15" s="33">
        <f>IF($J15="","",IFERROR($J15*'Award Setup'!$B$13,""))</f>
        <v/>
      </c>
      <c r="L15" s="33">
        <f>IF($K15="","",$K15-'Award Setup'!$B$9)</f>
        <v/>
      </c>
      <c r="M15" s="32" t="n"/>
      <c r="N15" s="33">
        <f>IF($M15="","",SUM($M$6:$M15))</f>
        <v/>
      </c>
      <c r="O15" s="26">
        <f>IF($N15="","",IFERROR($N15/'Award Setup'!$B$17,""))</f>
        <v/>
      </c>
    </row>
    <row r="16" ht="20" customHeight="1">
      <c r="A16" s="21" t="n">
        <v>11</v>
      </c>
      <c r="B16" s="31">
        <f>IF('Award Setup'!$B$10="","",EOMONTH('Award Setup'!$B$10,$A16-1))</f>
        <v/>
      </c>
      <c r="C16" s="32" t="n"/>
      <c r="D16" s="33">
        <f>IF($C16="","",SUM($C$6:$C16))</f>
        <v/>
      </c>
      <c r="E16" s="32" t="n"/>
      <c r="F16" s="33">
        <f>IFERROR(IF($D16="","",'Award Setup'!$B$9-$D16-IF($E16="",0,$E16)),"")</f>
        <v/>
      </c>
      <c r="G16" s="26">
        <f>IF($D16="","",IFERROR($D16/'Award Setup'!$B$9,""))</f>
        <v/>
      </c>
      <c r="H16" s="26">
        <f>IFERROR($A16/'Award Setup'!$B$13,"")</f>
        <v/>
      </c>
      <c r="I16" s="26">
        <f>IF(OR($G16="",$H16=""),"",$G16-$H16)</f>
        <v/>
      </c>
      <c r="J16" s="33">
        <f>IF($D16="","",$D16/$A16)</f>
        <v/>
      </c>
      <c r="K16" s="33">
        <f>IF($J16="","",IFERROR($J16*'Award Setup'!$B$13,""))</f>
        <v/>
      </c>
      <c r="L16" s="33">
        <f>IF($K16="","",$K16-'Award Setup'!$B$9)</f>
        <v/>
      </c>
      <c r="M16" s="32" t="n"/>
      <c r="N16" s="33">
        <f>IF($M16="","",SUM($M$6:$M16))</f>
        <v/>
      </c>
      <c r="O16" s="26">
        <f>IF($N16="","",IFERROR($N16/'Award Setup'!$B$17,""))</f>
        <v/>
      </c>
    </row>
    <row r="17" ht="20" customHeight="1">
      <c r="A17" s="21" t="n">
        <v>12</v>
      </c>
      <c r="B17" s="31">
        <f>IF('Award Setup'!$B$10="","",EOMONTH('Award Setup'!$B$10,$A17-1))</f>
        <v/>
      </c>
      <c r="C17" s="32" t="n"/>
      <c r="D17" s="33">
        <f>IF($C17="","",SUM($C$6:$C17))</f>
        <v/>
      </c>
      <c r="E17" s="32" t="n"/>
      <c r="F17" s="33">
        <f>IFERROR(IF($D17="","",'Award Setup'!$B$9-$D17-IF($E17="",0,$E17)),"")</f>
        <v/>
      </c>
      <c r="G17" s="26">
        <f>IF($D17="","",IFERROR($D17/'Award Setup'!$B$9,""))</f>
        <v/>
      </c>
      <c r="H17" s="26">
        <f>IFERROR($A17/'Award Setup'!$B$13,"")</f>
        <v/>
      </c>
      <c r="I17" s="26">
        <f>IF(OR($G17="",$H17=""),"",$G17-$H17)</f>
        <v/>
      </c>
      <c r="J17" s="33">
        <f>IF($D17="","",$D17/$A17)</f>
        <v/>
      </c>
      <c r="K17" s="33">
        <f>IF($J17="","",IFERROR($J17*'Award Setup'!$B$13,""))</f>
        <v/>
      </c>
      <c r="L17" s="33">
        <f>IF($K17="","",$K17-'Award Setup'!$B$9)</f>
        <v/>
      </c>
      <c r="M17" s="32" t="n"/>
      <c r="N17" s="33">
        <f>IF($M17="","",SUM($M$6:$M17))</f>
        <v/>
      </c>
      <c r="O17" s="26">
        <f>IF($N17="","",IFERROR($N17/'Award Setup'!$B$17,""))</f>
        <v/>
      </c>
    </row>
    <row r="18">
      <c r="A18" s="34" t="inlineStr">
        <is>
          <t>Total</t>
        </is>
      </c>
      <c r="B18" s="24" t="n"/>
      <c r="C18" s="35">
        <f>SUM($C$6:$C$17)</f>
        <v/>
      </c>
      <c r="D18" s="24" t="n"/>
      <c r="E18" s="24" t="n"/>
      <c r="F18" s="24" t="n"/>
      <c r="G18" s="24" t="n"/>
      <c r="H18" s="24" t="n"/>
      <c r="I18" s="24" t="n"/>
      <c r="J18" s="24" t="n"/>
      <c r="K18" s="24" t="n"/>
      <c r="L18" s="24" t="n"/>
      <c r="M18" s="35">
        <f>SUM($M$6:$M$17)</f>
        <v/>
      </c>
      <c r="N18" s="24" t="n"/>
      <c r="O18" s="24" t="n"/>
    </row>
    <row r="19"/>
    <row r="20">
      <c r="A20" s="3" t="inlineStr">
        <is>
          <t>How each column is calculated</t>
        </is>
      </c>
    </row>
    <row r="21" ht="20" customHeight="1">
      <c r="A21" s="5" t="inlineStr">
        <is>
          <t>Column</t>
        </is>
      </c>
      <c r="B21" s="5" t="inlineStr">
        <is>
          <t>Calculation</t>
        </is>
      </c>
      <c r="C21" s="5" t="inlineStr">
        <is>
          <t>What it tells you</t>
        </is>
      </c>
      <c r="D21" s="5" t="inlineStr"/>
      <c r="E21" s="5" t="inlineStr"/>
      <c r="F21" s="5" t="inlineStr"/>
    </row>
    <row r="22" ht="34" customHeight="1">
      <c r="A22" s="6" t="inlineStr">
        <is>
          <t>Unobligated balance</t>
        </is>
      </c>
      <c r="B22" s="7" t="inlineStr">
        <is>
          <t>Award ceiling less cumulative expenditures less unliquidated obligations</t>
        </is>
      </c>
      <c r="C22" s="7" t="inlineStr">
        <is>
          <t>2 CFR 200.1 defines the unobligated balance for a Federal award as the authorized amount less the recipient's cumulative unliquidated financial obligations and expenditures. This is what is genuinely left to commit.</t>
        </is>
      </c>
      <c r="D22" s="8" t="n"/>
      <c r="E22" s="8" t="n"/>
      <c r="F22" s="9" t="n"/>
    </row>
    <row r="23" ht="34" customHeight="1">
      <c r="A23" s="6" t="inlineStr">
        <is>
          <t>Unliquidated financial obligations</t>
        </is>
      </c>
      <c r="B23" s="7" t="inlineStr">
        <is>
          <t>Entered from purchase orders, signed contracts and accrued costs not yet paid</t>
        </is>
      </c>
      <c r="C23" s="7" t="inlineStr">
        <is>
          <t>Committed spend that has not reached the ledger as an expenditure. Leaving it out overstates what you have left.</t>
        </is>
      </c>
      <c r="D23" s="8" t="n"/>
      <c r="E23" s="8" t="n"/>
      <c r="F23" s="9" t="n"/>
    </row>
    <row r="24" ht="34" customHeight="1">
      <c r="A24" s="6" t="inlineStr">
        <is>
          <t>% of award expended</t>
        </is>
      </c>
      <c r="B24" s="7" t="inlineStr">
        <is>
          <t>Cumulative expenditures divided by the award ceiling</t>
        </is>
      </c>
      <c r="C24" s="7" t="inlineStr">
        <is>
          <t>The headline figure on most financial report forms.</t>
        </is>
      </c>
      <c r="D24" s="8" t="n"/>
      <c r="E24" s="8" t="n"/>
      <c r="F24" s="9" t="n"/>
    </row>
    <row r="25" ht="34" customHeight="1">
      <c r="A25" s="6" t="inlineStr">
        <is>
          <t>Spend vs schedule</t>
        </is>
      </c>
      <c r="B25" s="7" t="inlineStr">
        <is>
          <t>Percent expended less percent of period elapsed</t>
        </is>
      </c>
      <c r="C25" s="7" t="inlineStr">
        <is>
          <t>A negative figure means you are spending slower than the clock. Shaded amber past 10 points, which is usually a program that started late rather than a bargain.</t>
        </is>
      </c>
      <c r="D25" s="8" t="n"/>
      <c r="E25" s="8" t="n"/>
      <c r="F25" s="9" t="n"/>
    </row>
    <row r="26" ht="34" customHeight="1">
      <c r="A26" s="6" t="inlineStr">
        <is>
          <t>Monthly burn rate</t>
        </is>
      </c>
      <c r="B26" s="7" t="inlineStr">
        <is>
          <t>Cumulative expenditures divided by months elapsed</t>
        </is>
      </c>
      <c r="C26" s="7" t="inlineStr">
        <is>
          <t>The pace you are actually spending at, not the pace the budget assumed.</t>
        </is>
      </c>
      <c r="D26" s="8" t="n"/>
      <c r="E26" s="8" t="n"/>
      <c r="F26" s="9" t="n"/>
    </row>
    <row r="27" ht="34" customHeight="1">
      <c r="A27" s="6" t="inlineStr">
        <is>
          <t>Projected spend at close</t>
        </is>
      </c>
      <c r="B27" s="7" t="inlineStr">
        <is>
          <t>Burn rate multiplied by the months in the period of performance</t>
        </is>
      </c>
      <c r="C27" s="7" t="inlineStr">
        <is>
          <t>Straight-line projection. Shaded red in the next column when it runs past the ceiling.</t>
        </is>
      </c>
      <c r="D27" s="8" t="n"/>
      <c r="E27" s="8" t="n"/>
      <c r="F27" s="9" t="n"/>
    </row>
    <row r="28" ht="34" customHeight="1">
      <c r="A28" s="6" t="inlineStr">
        <is>
          <t>Match or cost share</t>
        </is>
      </c>
      <c r="B28" s="7" t="inlineStr">
        <is>
          <t>Cumulative contributed match against the required amount</t>
        </is>
      </c>
      <c r="C28" s="7" t="inlineStr">
        <is>
          <t>A match shortfall builds quietly and is expensive to fix at closeout.</t>
        </is>
      </c>
      <c r="D28" s="8" t="n"/>
      <c r="E28" s="8" t="n"/>
      <c r="F28" s="9" t="n"/>
    </row>
    <row r="29"/>
    <row r="30" ht="44" customHeight="1">
      <c r="A30" s="4" t="inlineStr">
        <is>
          <t>Run the reconciliation before a drawdown request, never after. 2 CFR 200.305(b)(1) requires advance payments to be limited to the minimum amounts needed and timed to the recipient's actual, immediate cash requirements, which is hard to demonstrate from a figure nobody has reconciled.</t>
        </is>
      </c>
    </row>
    <row r="31" ht="44" customHeight="1">
      <c r="A31" s="4" t="inlineStr">
        <is>
          <t>Underspend is the quieter failure. A project sitting at a low percent expended halfway through the period usually means activities slipped, and the performance indicators will show the same slip a quarter later. Caught midway, there is time for a no-cost extension request or a rebudget conversation. Caught at closeout, there is neither.</t>
        </is>
      </c>
    </row>
    <row r="32"/>
    <row r="33">
      <c r="A33" s="10" t="inlineStr">
        <is>
          <t>GrantCue - grantcue.com/blog/grant-metrics-and-kpis</t>
        </is>
      </c>
    </row>
  </sheetData>
  <mergeCells count="12">
    <mergeCell ref="C22:F22"/>
    <mergeCell ref="A30:H30"/>
    <mergeCell ref="C23:F23"/>
    <mergeCell ref="A2:O2"/>
    <mergeCell ref="C26:F26"/>
    <mergeCell ref="C27:F27"/>
    <mergeCell ref="A1:O1"/>
    <mergeCell ref="C25:F25"/>
    <mergeCell ref="C24:F24"/>
    <mergeCell ref="A20:F20"/>
    <mergeCell ref="A31:H31"/>
    <mergeCell ref="C28:F28"/>
  </mergeCells>
  <conditionalFormatting sqref="I6:I17">
    <cfRule type="expression" priority="1" dxfId="1" stopIfTrue="0">
      <formula>AND(ISNUMBER($I6),$I6&lt;-0.1)</formula>
    </cfRule>
  </conditionalFormatting>
  <conditionalFormatting sqref="L6:L17">
    <cfRule type="expression" priority="2" dxfId="0" stopIfTrue="0">
      <formula>AND(ISNUMBER($L6),$L6&gt;0)</formula>
    </cfRule>
  </conditionalFormatting>
  <pageMargins left="0.75" right="0.75" top="1" bottom="1" header="0.5" footer="0.5"/>
  <pageSetup orientation="landscape" fitToWidth="1"/>
</worksheet>
</file>

<file path=xl/worksheets/sheet6.xml><?xml version="1.0" encoding="utf-8"?>
<worksheet xmlns="http://schemas.openxmlformats.org/spreadsheetml/2006/main">
  <sheetPr>
    <tabColor rgb="0016324F"/>
    <outlinePr summaryBelow="1" summaryRight="1"/>
    <pageSetUpPr fitToPage="1"/>
  </sheetPr>
  <dimension ref="A1:I25"/>
  <sheetViews>
    <sheetView showGridLines="0" workbookViewId="0">
      <selection activeCell="A1" sqref="A1"/>
    </sheetView>
  </sheetViews>
  <sheetFormatPr baseColWidth="8" defaultRowHeight="15"/>
  <cols>
    <col width="28" customWidth="1" min="1" max="1"/>
    <col width="16" customWidth="1" min="2" max="2"/>
    <col width="18" customWidth="1" min="3" max="3"/>
    <col width="20" customWidth="1" min="4" max="4"/>
    <col width="17" customWidth="1" min="5" max="5"/>
    <col width="15" customWidth="1" min="6" max="6"/>
    <col width="15" customWidth="1" min="7" max="7"/>
    <col width="18" customWidth="1" min="8" max="8"/>
    <col width="40" customWidth="1" min="9" max="9"/>
  </cols>
  <sheetData>
    <row r="1" ht="22" customHeight="1">
      <c r="A1" s="1" t="inlineStr">
        <is>
          <t>Budget vs Actual by Cost Category</t>
        </is>
      </c>
    </row>
    <row r="2" ht="16" customHeight="1">
      <c r="A2" s="2" t="inlineStr">
        <is>
          <t>Line item variance. Actual expenditures on this tab should tie to cumulative expenditures on the Financial Tracker, and obligations to the latest month's unliquidated balance.</t>
        </is>
      </c>
    </row>
    <row r="3"/>
    <row r="4" ht="46" customHeight="1">
      <c r="A4" s="5" t="inlineStr">
        <is>
          <t>Cost category</t>
        </is>
      </c>
      <c r="B4" s="5" t="inlineStr">
        <is>
          <t>Approved budget</t>
        </is>
      </c>
      <c r="C4" s="5" t="inlineStr">
        <is>
          <t>Actual expenditures to date</t>
        </is>
      </c>
      <c r="D4" s="5" t="inlineStr">
        <is>
          <t>Obligated, not yet paid</t>
        </is>
      </c>
      <c r="E4" s="5" t="inlineStr">
        <is>
          <t>Total committed</t>
        </is>
      </c>
      <c r="F4" s="5" t="inlineStr">
        <is>
          <t>Remaining</t>
        </is>
      </c>
      <c r="G4" s="5" t="inlineStr">
        <is>
          <t>% of budget committed</t>
        </is>
      </c>
      <c r="H4" s="5" t="inlineStr">
        <is>
          <t>Flag</t>
        </is>
      </c>
      <c r="I4" s="5" t="inlineStr">
        <is>
          <t>Notes</t>
        </is>
      </c>
    </row>
    <row r="5" ht="32" customHeight="1">
      <c r="A5" s="7" t="inlineStr">
        <is>
          <t>Personnel</t>
        </is>
      </c>
      <c r="B5" s="32" t="n">
        <v>78000</v>
      </c>
      <c r="C5" s="32" t="n">
        <v>24100</v>
      </c>
      <c r="D5" s="32" t="n">
        <v>0</v>
      </c>
      <c r="E5" s="33">
        <f>IF($A5="","",IF($C5="",0,$C5)+IF($D5="",0,$D5))</f>
        <v/>
      </c>
      <c r="F5" s="33">
        <f>IF(OR($A5="",$B5=""),"",$B5-$E5)</f>
        <v/>
      </c>
      <c r="G5" s="26">
        <f>IF(OR($A5="",$B5="",$B5=0),"",$E5/$B5)</f>
        <v/>
      </c>
      <c r="H5" s="27">
        <f>IF(OR($A5="",$B5=""),"",IF($E5&gt;$B5,"Over budget - rebudget",IF($G5&gt;0.9,"Watch - over 90% committed",IFERROR(IF($G5&lt;'Award Setup'!$B$15-0.15,"Underspending vs schedule","On track"),"On track"))))</f>
        <v/>
      </c>
      <c r="I5" s="7" t="inlineStr">
        <is>
          <t>Three part-time tutors and 0.4 FTE of the Program Director.</t>
        </is>
      </c>
    </row>
    <row r="6" ht="32" customHeight="1">
      <c r="A6" s="7" t="inlineStr">
        <is>
          <t>Fringe benefits</t>
        </is>
      </c>
      <c r="B6" s="32" t="n">
        <v>19500</v>
      </c>
      <c r="C6" s="32" t="n">
        <v>6025</v>
      </c>
      <c r="D6" s="32" t="n">
        <v>0</v>
      </c>
      <c r="E6" s="33">
        <f>IF($A6="","",IF($C6="",0,$C6)+IF($D6="",0,$D6))</f>
        <v/>
      </c>
      <c r="F6" s="33">
        <f>IF(OR($A6="",$B6=""),"",$B6-$E6)</f>
        <v/>
      </c>
      <c r="G6" s="26">
        <f>IF(OR($A6="",$B6="",$B6=0),"",$E6/$B6)</f>
        <v/>
      </c>
      <c r="H6" s="27">
        <f>IF(OR($A6="",$B6=""),"",IF($E6&gt;$B6,"Over budget - rebudget",IF($G6&gt;0.9,"Watch - over 90% committed",IFERROR(IF($G6&lt;'Award Setup'!$B$15-0.15,"Underspending vs schedule","On track"),"On track"))))</f>
        <v/>
      </c>
      <c r="I6" s="7" t="inlineStr">
        <is>
          <t>Applied at the organization's approved 25 percent rate.</t>
        </is>
      </c>
    </row>
    <row r="7" ht="32" customHeight="1">
      <c r="A7" s="7" t="inlineStr">
        <is>
          <t>Travel</t>
        </is>
      </c>
      <c r="B7" s="32" t="n">
        <v>3500</v>
      </c>
      <c r="C7" s="32" t="n">
        <v>640</v>
      </c>
      <c r="D7" s="32" t="n">
        <v>0</v>
      </c>
      <c r="E7" s="33">
        <f>IF($A7="","",IF($C7="",0,$C7)+IF($D7="",0,$D7))</f>
        <v/>
      </c>
      <c r="F7" s="33">
        <f>IF(OR($A7="",$B7=""),"",$B7-$E7)</f>
        <v/>
      </c>
      <c r="G7" s="26">
        <f>IF(OR($A7="",$B7="",$B7=0),"",$E7/$B7)</f>
        <v/>
      </c>
      <c r="H7" s="27">
        <f>IF(OR($A7="",$B7=""),"",IF($E7&gt;$B7,"Over budget - rebudget",IF($G7&gt;0.9,"Watch - over 90% committed",IFERROR(IF($G7&lt;'Award Setup'!$B$15-0.15,"Underspending vs schedule","On track"),"On track"))))</f>
        <v/>
      </c>
      <c r="I7" s="7" t="inlineStr">
        <is>
          <t>Mileage between the three sites.</t>
        </is>
      </c>
    </row>
    <row r="8" ht="32" customHeight="1">
      <c r="A8" s="7" t="inlineStr">
        <is>
          <t>Equipment</t>
        </is>
      </c>
      <c r="B8" s="32" t="n">
        <v>2400</v>
      </c>
      <c r="C8" s="32" t="n">
        <v>2400</v>
      </c>
      <c r="D8" s="32" t="n">
        <v>0</v>
      </c>
      <c r="E8" s="33">
        <f>IF($A8="","",IF($C8="",0,$C8)+IF($D8="",0,$D8))</f>
        <v/>
      </c>
      <c r="F8" s="33">
        <f>IF(OR($A8="",$B8=""),"",$B8-$E8)</f>
        <v/>
      </c>
      <c r="G8" s="26">
        <f>IF(OR($A8="",$B8="",$B8=0),"",$E8/$B8)</f>
        <v/>
      </c>
      <c r="H8" s="27">
        <f>IF(OR($A8="",$B8=""),"",IF($E8&gt;$B8,"Over budget - rebudget",IF($G8&gt;0.9,"Watch - over 90% committed",IFERROR(IF($G8&lt;'Award Setup'!$B$15-0.15,"Underspending vs schedule","On track"),"On track"))))</f>
        <v/>
      </c>
      <c r="I8" s="7" t="inlineStr">
        <is>
          <t>Purchased in month 1, fully expended.</t>
        </is>
      </c>
    </row>
    <row r="9" ht="32" customHeight="1">
      <c r="A9" s="7" t="inlineStr">
        <is>
          <t>Supplies</t>
        </is>
      </c>
      <c r="B9" s="32" t="n">
        <v>8600</v>
      </c>
      <c r="C9" s="32" t="n">
        <v>3180</v>
      </c>
      <c r="D9" s="32" t="n">
        <v>900</v>
      </c>
      <c r="E9" s="33">
        <f>IF($A9="","",IF($C9="",0,$C9)+IF($D9="",0,$D9))</f>
        <v/>
      </c>
      <c r="F9" s="33">
        <f>IF(OR($A9="",$B9=""),"",$B9-$E9)</f>
        <v/>
      </c>
      <c r="G9" s="26">
        <f>IF(OR($A9="",$B9="",$B9=0),"",$E9/$B9)</f>
        <v/>
      </c>
      <c r="H9" s="27">
        <f>IF(OR($A9="",$B9=""),"",IF($E9&gt;$B9,"Over budget - rebudget",IF($G9&gt;0.9,"Watch - over 90% committed",IFERROR(IF($G9&lt;'Award Setup'!$B$15-0.15,"Underspending vs schedule","On track"),"On track"))))</f>
        <v/>
      </c>
      <c r="I9" s="7" t="inlineStr">
        <is>
          <t>Books and assessment materials; one order outstanding.</t>
        </is>
      </c>
    </row>
    <row r="10" ht="32" customHeight="1">
      <c r="A10" s="7" t="inlineStr">
        <is>
          <t>Contractual</t>
        </is>
      </c>
      <c r="B10" s="32" t="n">
        <v>15000</v>
      </c>
      <c r="C10" s="32" t="n">
        <v>2500</v>
      </c>
      <c r="D10" s="32" t="n">
        <v>4500</v>
      </c>
      <c r="E10" s="33">
        <f>IF($A10="","",IF($C10="",0,$C10)+IF($D10="",0,$D10))</f>
        <v/>
      </c>
      <c r="F10" s="33">
        <f>IF(OR($A10="",$B10=""),"",$B10-$E10)</f>
        <v/>
      </c>
      <c r="G10" s="26">
        <f>IF(OR($A10="",$B10="",$B10=0),"",$E10/$B10)</f>
        <v/>
      </c>
      <c r="H10" s="27">
        <f>IF(OR($A10="",$B10=""),"",IF($E10&gt;$B10,"Over budget - rebudget",IF($G10&gt;0.9,"Watch - over 90% committed",IFERROR(IF($G10&lt;'Award Setup'!$B$15-0.15,"Underspending vs schedule","On track"),"On track"))))</f>
        <v/>
      </c>
      <c r="I10" s="7" t="inlineStr">
        <is>
          <t>Reading specialist contract, invoiced quarterly.</t>
        </is>
      </c>
    </row>
    <row r="11" ht="32" customHeight="1">
      <c r="A11" s="7" t="inlineStr">
        <is>
          <t>Other direct costs</t>
        </is>
      </c>
      <c r="B11" s="32" t="n">
        <v>3748</v>
      </c>
      <c r="C11" s="32" t="n">
        <v>1150</v>
      </c>
      <c r="D11" s="32" t="n">
        <v>500</v>
      </c>
      <c r="E11" s="33">
        <f>IF($A11="","",IF($C11="",0,$C11)+IF($D11="",0,$D11))</f>
        <v/>
      </c>
      <c r="F11" s="33">
        <f>IF(OR($A11="",$B11=""),"",$B11-$E11)</f>
        <v/>
      </c>
      <c r="G11" s="26">
        <f>IF(OR($A11="",$B11="",$B11=0),"",$E11/$B11)</f>
        <v/>
      </c>
      <c r="H11" s="27">
        <f>IF(OR($A11="",$B11=""),"",IF($E11&gt;$B11,"Over budget - rebudget",IF($G11&gt;0.9,"Watch - over 90% committed",IFERROR(IF($G11&lt;'Award Setup'!$B$15-0.15,"Underspending vs schedule","On track"),"On track"))))</f>
        <v/>
      </c>
      <c r="I11" s="7" t="inlineStr">
        <is>
          <t>Site rent contribution and family communications.</t>
        </is>
      </c>
    </row>
    <row r="12" ht="32" customHeight="1">
      <c r="A12" s="7" t="inlineStr">
        <is>
          <t>Indirect costs</t>
        </is>
      </c>
      <c r="B12" s="32" t="n">
        <v>19252</v>
      </c>
      <c r="C12" s="32" t="n">
        <v>3750</v>
      </c>
      <c r="D12" s="32" t="n">
        <v>0</v>
      </c>
      <c r="E12" s="33">
        <f>IF($A12="","",IF($C12="",0,$C12)+IF($D12="",0,$D12))</f>
        <v/>
      </c>
      <c r="F12" s="33">
        <f>IF(OR($A12="",$B12=""),"",$B12-$E12)</f>
        <v/>
      </c>
      <c r="G12" s="26">
        <f>IF(OR($A12="",$B12="",$B12=0),"",$E12/$B12)</f>
        <v/>
      </c>
      <c r="H12" s="27">
        <f>IF(OR($A12="",$B12=""),"",IF($E12&gt;$B12,"Over budget - rebudget",IF($G12&gt;0.9,"Watch - over 90% committed",IFERROR(IF($G12&lt;'Award Setup'!$B$15-0.15,"Underspending vs schedule","On track"),"On track"))))</f>
        <v/>
      </c>
      <c r="I12" s="7" t="inlineStr">
        <is>
          <t>15 percent de minimis rate applied to modified total direct costs, which exclude equipment (2 CFR 200.414(f), eCFR, retrieved September 2026).</t>
        </is>
      </c>
    </row>
    <row r="13" ht="32" customHeight="1">
      <c r="A13" s="7" t="n"/>
      <c r="B13" s="32" t="n"/>
      <c r="C13" s="32" t="n"/>
      <c r="D13" s="32" t="n"/>
      <c r="E13" s="33">
        <f>IF($A13="","",IF($C13="",0,$C13)+IF($D13="",0,$D13))</f>
        <v/>
      </c>
      <c r="F13" s="33">
        <f>IF(OR($A13="",$B13=""),"",$B13-$E13)</f>
        <v/>
      </c>
      <c r="G13" s="26">
        <f>IF(OR($A13="",$B13="",$B13=0),"",$E13/$B13)</f>
        <v/>
      </c>
      <c r="H13" s="27">
        <f>IF(OR($A13="",$B13=""),"",IF($E13&gt;$B13,"Over budget - rebudget",IF($G13&gt;0.9,"Watch - over 90% committed",IFERROR(IF($G13&lt;'Award Setup'!$B$15-0.15,"Underspending vs schedule","On track"),"On track"))))</f>
        <v/>
      </c>
      <c r="I13" s="7" t="n"/>
    </row>
    <row r="14" ht="32" customHeight="1">
      <c r="A14" s="7" t="n"/>
      <c r="B14" s="32" t="n"/>
      <c r="C14" s="32" t="n"/>
      <c r="D14" s="32" t="n"/>
      <c r="E14" s="33">
        <f>IF($A14="","",IF($C14="",0,$C14)+IF($D14="",0,$D14))</f>
        <v/>
      </c>
      <c r="F14" s="33">
        <f>IF(OR($A14="",$B14=""),"",$B14-$E14)</f>
        <v/>
      </c>
      <c r="G14" s="26">
        <f>IF(OR($A14="",$B14="",$B14=0),"",$E14/$B14)</f>
        <v/>
      </c>
      <c r="H14" s="27">
        <f>IF(OR($A14="",$B14=""),"",IF($E14&gt;$B14,"Over budget - rebudget",IF($G14&gt;0.9,"Watch - over 90% committed",IFERROR(IF($G14&lt;'Award Setup'!$B$15-0.15,"Underspending vs schedule","On track"),"On track"))))</f>
        <v/>
      </c>
      <c r="I14" s="7" t="n"/>
    </row>
    <row r="15">
      <c r="A15" s="36" t="inlineStr">
        <is>
          <t>Total</t>
        </is>
      </c>
      <c r="B15" s="35">
        <f>SUM(B$5:B$14)</f>
        <v/>
      </c>
      <c r="C15" s="35">
        <f>SUM(C$5:C$14)</f>
        <v/>
      </c>
      <c r="D15" s="35">
        <f>SUM(D$5:D$14)</f>
        <v/>
      </c>
      <c r="E15" s="35">
        <f>SUM(E$5:E$14)</f>
        <v/>
      </c>
      <c r="F15" s="35">
        <f>SUM(F$5:F$14)</f>
        <v/>
      </c>
      <c r="G15" s="37">
        <f>IFERROR($E15/$B15,"")</f>
        <v/>
      </c>
      <c r="H15" s="24" t="n"/>
      <c r="I15" s="24" t="n"/>
    </row>
    <row r="16"/>
    <row r="17">
      <c r="A17" s="3" t="inlineStr">
        <is>
          <t>Tie-out checks (live)</t>
        </is>
      </c>
    </row>
    <row r="18" ht="20" customHeight="1">
      <c r="A18" s="5" t="inlineStr">
        <is>
          <t>Check</t>
        </is>
      </c>
      <c r="B18" s="5" t="inlineStr">
        <is>
          <t>Result</t>
        </is>
      </c>
      <c r="C18" s="5" t="inlineStr">
        <is>
          <t>Should be</t>
        </is>
      </c>
      <c r="D18" s="5" t="inlineStr">
        <is>
          <t>What to do if it is not</t>
        </is>
      </c>
    </row>
    <row r="19" ht="42" customHeight="1">
      <c r="A19" s="6" t="inlineStr">
        <is>
          <t>Total budget less award ceiling</t>
        </is>
      </c>
      <c r="B19" s="33">
        <f>$B15-'Award Setup'!$B$9</f>
        <v/>
      </c>
      <c r="C19" s="21" t="inlineStr">
        <is>
          <t>Zero</t>
        </is>
      </c>
      <c r="D19" s="7" t="inlineStr">
        <is>
          <t>The category budgets have to add up to the authorized amount. A difference means a category is missing or a rebudget was never recorded here.</t>
        </is>
      </c>
    </row>
    <row r="20" ht="42" customHeight="1">
      <c r="A20" s="6" t="inlineStr">
        <is>
          <t>Actuals here less cumulative expenditures on the Financial Tracker</t>
        </is>
      </c>
      <c r="B20" s="33">
        <f>$C15-IFERROR(LOOKUP(9.99999999999999E+307,'Financial Tracker'!$D$6:$D$17),0)</f>
        <v/>
      </c>
      <c r="C20" s="21" t="inlineStr">
        <is>
          <t>Zero</t>
        </is>
      </c>
      <c r="D20" s="7" t="inlineStr">
        <is>
          <t>The two tabs are reporting different spend. Reconcile both to the general ledger before anything goes in a report.</t>
        </is>
      </c>
    </row>
    <row r="21" ht="42" customHeight="1">
      <c r="A21" s="6" t="inlineStr">
        <is>
          <t>Obligations here less latest month obligations on the Financial Tracker</t>
        </is>
      </c>
      <c r="B21" s="33">
        <f>$D15-IFERROR(LOOKUP(9.99999999999999E+307,'Financial Tracker'!$E$6:$E$17),0)</f>
        <v/>
      </c>
      <c r="C21" s="21" t="inlineStr">
        <is>
          <t>Zero</t>
        </is>
      </c>
      <c r="D21" s="7" t="inlineStr">
        <is>
          <t>Obligations are a balance at a point in time, not a running total. Check you entered the balance at month end rather than the month's new commitments.</t>
        </is>
      </c>
    </row>
    <row r="22"/>
    <row r="23" ht="30" customHeight="1">
      <c r="A23" s="4" t="inlineStr">
        <is>
          <t>Indirect costs: apply the rate in your negotiated agreement, or the de minimis rate the award allows. Whichever you use, the same rate has to appear in the proposal budget, on this tab and on the financial report you file.</t>
        </is>
      </c>
    </row>
    <row r="24"/>
    <row r="25">
      <c r="A25" s="10" t="inlineStr">
        <is>
          <t>GrantCue - grantcue.com/blog/grant-metrics-and-kpis</t>
        </is>
      </c>
    </row>
  </sheetData>
  <mergeCells count="4">
    <mergeCell ref="A1:I1"/>
    <mergeCell ref="A17:D17"/>
    <mergeCell ref="A2:I2"/>
    <mergeCell ref="A23:F23"/>
  </mergeCells>
  <pageMargins left="0.75" right="0.75" top="1" bottom="1" header="0.5" footer="0.5"/>
  <pageSetup orientation="landscape" fitToWidth="1"/>
</worksheet>
</file>

<file path=xl/worksheets/sheet7.xml><?xml version="1.0" encoding="utf-8"?>
<worksheet xmlns="http://schemas.openxmlformats.org/spreadsheetml/2006/main">
  <sheetPr>
    <tabColor rgb="0016324F"/>
    <outlinePr summaryBelow="1" summaryRight="1"/>
    <pageSetUpPr fitToPage="1"/>
  </sheetPr>
  <dimension ref="A1:J33"/>
  <sheetViews>
    <sheetView showGridLines="0" workbookViewId="0">
      <pane xSplit="1" ySplit="4" topLeftCell="B5" activePane="bottomRight" state="frozen"/>
      <selection pane="topRight" activeCell="A1" sqref="A1"/>
      <selection pane="bottomLeft" activeCell="A1" sqref="A1"/>
      <selection pane="bottomRight" activeCell="A1" sqref="A1"/>
    </sheetView>
  </sheetViews>
  <sheetFormatPr baseColWidth="8" defaultRowHeight="15"/>
  <cols>
    <col width="5" customWidth="1" min="1" max="1"/>
    <col width="34" customWidth="1" min="2" max="2"/>
    <col width="22" customWidth="1" min="3" max="3"/>
    <col width="24" customWidth="1" min="4" max="4"/>
    <col width="14" customWidth="1" min="5" max="5"/>
    <col width="15" customWidth="1" min="6" max="6"/>
    <col width="16" customWidth="1" min="7" max="7"/>
    <col width="15" customWidth="1" min="8" max="8"/>
    <col width="24" customWidth="1" min="9" max="9"/>
    <col width="42" customWidth="1" min="10" max="10"/>
  </cols>
  <sheetData>
    <row r="1" ht="22" customHeight="1">
      <c r="A1" s="1" t="inlineStr">
        <is>
          <t>Deliverables Log</t>
        </is>
      </c>
    </row>
    <row r="2" ht="16" customHeight="1">
      <c r="A2" s="2" t="inlineStr">
        <is>
          <t>Every funder due date in the award, and whether you hit it. This is where the on-time submission indicator on the Metric Register gets its number.</t>
        </is>
      </c>
    </row>
    <row r="3"/>
    <row r="4" ht="40" customHeight="1">
      <c r="A4" s="5" t="inlineStr">
        <is>
          <t>#</t>
        </is>
      </c>
      <c r="B4" s="5" t="inlineStr">
        <is>
          <t>Deliverable</t>
        </is>
      </c>
      <c r="C4" s="5" t="inlineStr">
        <is>
          <t>Type</t>
        </is>
      </c>
      <c r="D4" s="5" t="inlineStr">
        <is>
          <t>Period covered</t>
        </is>
      </c>
      <c r="E4" s="5" t="inlineStr">
        <is>
          <t>Due date</t>
        </is>
      </c>
      <c r="F4" s="5" t="inlineStr">
        <is>
          <t>Date submitted</t>
        </is>
      </c>
      <c r="G4" s="5" t="inlineStr">
        <is>
          <t>Days early / (late)</t>
        </is>
      </c>
      <c r="H4" s="5" t="inlineStr">
        <is>
          <t>On time?</t>
        </is>
      </c>
      <c r="I4" s="5" t="inlineStr">
        <is>
          <t>Owner (role)</t>
        </is>
      </c>
      <c r="J4" s="5" t="inlineStr">
        <is>
          <t>Notes</t>
        </is>
      </c>
    </row>
    <row r="5" ht="30" customHeight="1">
      <c r="A5" s="21" t="n">
        <v>1</v>
      </c>
      <c r="B5" s="7" t="inlineStr">
        <is>
          <t>Interim narrative update</t>
        </is>
      </c>
      <c r="C5" s="11" t="inlineStr">
        <is>
          <t>Progress report</t>
        </is>
      </c>
      <c r="D5" s="11" t="inlineStr">
        <is>
          <t>May - Jun 2026</t>
        </is>
      </c>
      <c r="E5" s="38" t="n">
        <v>46203</v>
      </c>
      <c r="F5" s="38" t="n">
        <v>46201</v>
      </c>
      <c r="G5" s="39">
        <f>IF(OR($E5="",$F5=""),"",$E5-$F5)</f>
        <v/>
      </c>
      <c r="H5" s="40">
        <f>IF($B5="","",IF($F5="",IF($E5="","No due date",IF($E5&lt;'Award Setup'!$B$12,"Overdue","Pending")),IF($F5&lt;=$E5,"On time","Late")))</f>
        <v/>
      </c>
      <c r="I5" s="7" t="inlineStr">
        <is>
          <t>Development Director</t>
        </is>
      </c>
      <c r="J5" s="7" t="inlineStr">
        <is>
          <t>Short update requested at the kickoff call.</t>
        </is>
      </c>
    </row>
    <row r="6" ht="30" customHeight="1">
      <c r="A6" s="21" t="n">
        <v>2</v>
      </c>
      <c r="B6" s="7" t="inlineStr">
        <is>
          <t>Q1 progress report</t>
        </is>
      </c>
      <c r="C6" s="11" t="inlineStr">
        <is>
          <t>Progress report</t>
        </is>
      </c>
      <c r="D6" s="11" t="inlineStr">
        <is>
          <t>May - Jul 2026</t>
        </is>
      </c>
      <c r="E6" s="38" t="n">
        <v>46249</v>
      </c>
      <c r="F6" s="38" t="n">
        <v>46246</v>
      </c>
      <c r="G6" s="39">
        <f>IF(OR($E6="",$F6=""),"",$E6-$F6)</f>
        <v/>
      </c>
      <c r="H6" s="40">
        <f>IF($B6="","",IF($F6="",IF($E6="","No due date",IF($E6&lt;'Award Setup'!$B$12,"Overdue","Pending")),IF($F6&lt;=$E6,"On time","Late")))</f>
        <v/>
      </c>
      <c r="I6" s="7" t="inlineStr">
        <is>
          <t>Development Director</t>
        </is>
      </c>
      <c r="J6" s="7" t="inlineStr">
        <is>
          <t>Enrollment and session counts, with the late site openings explained.</t>
        </is>
      </c>
    </row>
    <row r="7" ht="30" customHeight="1">
      <c r="A7" s="21" t="n">
        <v>3</v>
      </c>
      <c r="B7" s="7" t="inlineStr">
        <is>
          <t>Q1 financial report</t>
        </is>
      </c>
      <c r="C7" s="11" t="inlineStr">
        <is>
          <t>Financial report</t>
        </is>
      </c>
      <c r="D7" s="11" t="inlineStr">
        <is>
          <t>May - Jul 2026</t>
        </is>
      </c>
      <c r="E7" s="38" t="n">
        <v>46264</v>
      </c>
      <c r="F7" s="38" t="n">
        <v>46269</v>
      </c>
      <c r="G7" s="39">
        <f>IF(OR($E7="",$F7=""),"",$E7-$F7)</f>
        <v/>
      </c>
      <c r="H7" s="40">
        <f>IF($B7="","",IF($F7="",IF($E7="","No due date",IF($E7&lt;'Award Setup'!$B$12,"Overdue","Pending")),IF($F7&lt;=$E7,"On time","Late")))</f>
        <v/>
      </c>
      <c r="I7" s="7" t="inlineStr">
        <is>
          <t>Finance Manager</t>
        </is>
      </c>
      <c r="J7" s="7" t="inlineStr">
        <is>
          <t>Filed five days late waiting on the ledger reconciliation. Reconciliation moved to the 10th.</t>
        </is>
      </c>
    </row>
    <row r="8" ht="30" customHeight="1">
      <c r="A8" s="21" t="n">
        <v>4</v>
      </c>
      <c r="B8" s="7" t="inlineStr">
        <is>
          <t>Q2 progress report</t>
        </is>
      </c>
      <c r="C8" s="11" t="inlineStr">
        <is>
          <t>Progress report</t>
        </is>
      </c>
      <c r="D8" s="11" t="inlineStr">
        <is>
          <t>Aug - Oct 2026</t>
        </is>
      </c>
      <c r="E8" s="38" t="n">
        <v>46340</v>
      </c>
      <c r="F8" s="38" t="n"/>
      <c r="G8" s="39">
        <f>IF(OR($E8="",$F8=""),"",$E8-$F8)</f>
        <v/>
      </c>
      <c r="H8" s="40">
        <f>IF($B8="","",IF($F8="",IF($E8="","No due date",IF($E8&lt;'Award Setup'!$B$12,"Overdue","Pending")),IF($F8&lt;=$E8,"On time","Late")))</f>
        <v/>
      </c>
      <c r="I8" s="7" t="inlineStr">
        <is>
          <t>Development Director</t>
        </is>
      </c>
      <c r="J8" s="7" t="inlineStr">
        <is>
          <t>First completion figures expected in this report.</t>
        </is>
      </c>
    </row>
    <row r="9" ht="30" customHeight="1">
      <c r="A9" s="21" t="n">
        <v>5</v>
      </c>
      <c r="B9" s="7" t="inlineStr">
        <is>
          <t>Q2 financial report</t>
        </is>
      </c>
      <c r="C9" s="11" t="inlineStr">
        <is>
          <t>Financial report</t>
        </is>
      </c>
      <c r="D9" s="11" t="inlineStr">
        <is>
          <t>Aug - Oct 2026</t>
        </is>
      </c>
      <c r="E9" s="38" t="n">
        <v>46356</v>
      </c>
      <c r="F9" s="38" t="n"/>
      <c r="G9" s="39">
        <f>IF(OR($E9="",$F9=""),"",$E9-$F9)</f>
        <v/>
      </c>
      <c r="H9" s="40">
        <f>IF($B9="","",IF($F9="",IF($E9="","No due date",IF($E9&lt;'Award Setup'!$B$12,"Overdue","Pending")),IF($F9&lt;=$E9,"On time","Late")))</f>
        <v/>
      </c>
      <c r="I9" s="7" t="inlineStr">
        <is>
          <t>Finance Manager</t>
        </is>
      </c>
      <c r="J9" s="7" t="n"/>
    </row>
    <row r="10" ht="30" customHeight="1">
      <c r="A10" s="21" t="n">
        <v>6</v>
      </c>
      <c r="B10" s="7" t="inlineStr">
        <is>
          <t>Q3 progress report</t>
        </is>
      </c>
      <c r="C10" s="11" t="inlineStr">
        <is>
          <t>Progress report</t>
        </is>
      </c>
      <c r="D10" s="11" t="inlineStr">
        <is>
          <t>Nov 2026 - Jan 2027</t>
        </is>
      </c>
      <c r="E10" s="38" t="n">
        <v>46432</v>
      </c>
      <c r="F10" s="38" t="n"/>
      <c r="G10" s="39">
        <f>IF(OR($E10="",$F10=""),"",$E10-$F10)</f>
        <v/>
      </c>
      <c r="H10" s="40">
        <f>IF($B10="","",IF($F10="",IF($E10="","No due date",IF($E10&lt;'Award Setup'!$B$12,"Overdue","Pending")),IF($F10&lt;=$E10,"On time","Late")))</f>
        <v/>
      </c>
      <c r="I10" s="7" t="inlineStr">
        <is>
          <t>Development Director</t>
        </is>
      </c>
      <c r="J10" s="7" t="inlineStr">
        <is>
          <t>Includes the first pre and post assessment gain figures.</t>
        </is>
      </c>
    </row>
    <row r="11" ht="30" customHeight="1">
      <c r="A11" s="21" t="n">
        <v>7</v>
      </c>
      <c r="B11" s="7" t="inlineStr">
        <is>
          <t>Q3 financial report</t>
        </is>
      </c>
      <c r="C11" s="11" t="inlineStr">
        <is>
          <t>Financial report</t>
        </is>
      </c>
      <c r="D11" s="11" t="inlineStr">
        <is>
          <t>Nov 2026 - Jan 2027</t>
        </is>
      </c>
      <c r="E11" s="38" t="n">
        <v>46446</v>
      </c>
      <c r="F11" s="38" t="n"/>
      <c r="G11" s="39">
        <f>IF(OR($E11="",$F11=""),"",$E11-$F11)</f>
        <v/>
      </c>
      <c r="H11" s="40">
        <f>IF($B11="","",IF($F11="",IF($E11="","No due date",IF($E11&lt;'Award Setup'!$B$12,"Overdue","Pending")),IF($F11&lt;=$E11,"On time","Late")))</f>
        <v/>
      </c>
      <c r="I11" s="7" t="inlineStr">
        <is>
          <t>Finance Manager</t>
        </is>
      </c>
      <c r="J11" s="7" t="n"/>
    </row>
    <row r="12" ht="30" customHeight="1">
      <c r="A12" s="21" t="n">
        <v>8</v>
      </c>
      <c r="B12" s="7" t="inlineStr">
        <is>
          <t>Mid-award site visit materials</t>
        </is>
      </c>
      <c r="C12" s="11" t="inlineStr">
        <is>
          <t>Monitoring</t>
        </is>
      </c>
      <c r="D12" s="11" t="inlineStr">
        <is>
          <t>Award to date</t>
        </is>
      </c>
      <c r="E12" s="38" t="n">
        <v>46452</v>
      </c>
      <c r="F12" s="38" t="n"/>
      <c r="G12" s="39">
        <f>IF(OR($E12="",$F12=""),"",$E12-$F12)</f>
        <v/>
      </c>
      <c r="H12" s="40">
        <f>IF($B12="","",IF($F12="",IF($E12="","No due date",IF($E12&lt;'Award Setup'!$B$12,"Overdue","Pending")),IF($F12&lt;=$E12,"On time","Late")))</f>
        <v/>
      </c>
      <c r="I12" s="7" t="inlineStr">
        <is>
          <t>Program Director</t>
        </is>
      </c>
      <c r="J12" s="7" t="inlineStr">
        <is>
          <t>Attendance records and counting rules for every indicator.</t>
        </is>
      </c>
    </row>
    <row r="13" ht="30" customHeight="1">
      <c r="A13" s="21" t="n">
        <v>9</v>
      </c>
      <c r="B13" s="7" t="inlineStr">
        <is>
          <t>Q4 progress report</t>
        </is>
      </c>
      <c r="C13" s="11" t="inlineStr">
        <is>
          <t>Progress report</t>
        </is>
      </c>
      <c r="D13" s="11" t="inlineStr">
        <is>
          <t>Feb - Apr 2027</t>
        </is>
      </c>
      <c r="E13" s="38" t="n">
        <v>46522</v>
      </c>
      <c r="F13" s="38" t="n"/>
      <c r="G13" s="39">
        <f>IF(OR($E13="",$F13=""),"",$E13-$F13)</f>
        <v/>
      </c>
      <c r="H13" s="40">
        <f>IF($B13="","",IF($F13="",IF($E13="","No due date",IF($E13&lt;'Award Setup'!$B$12,"Overdue","Pending")),IF($F13&lt;=$E13,"On time","Late")))</f>
        <v/>
      </c>
      <c r="I13" s="7" t="inlineStr">
        <is>
          <t>Development Director</t>
        </is>
      </c>
      <c r="J13" s="7" t="n"/>
    </row>
    <row r="14" ht="30" customHeight="1">
      <c r="A14" s="21" t="n">
        <v>10</v>
      </c>
      <c r="B14" s="7" t="inlineStr">
        <is>
          <t>Final performance report</t>
        </is>
      </c>
      <c r="C14" s="11" t="inlineStr">
        <is>
          <t>Closeout</t>
        </is>
      </c>
      <c r="D14" s="11" t="inlineStr">
        <is>
          <t>Full period</t>
        </is>
      </c>
      <c r="E14" s="38" t="n">
        <v>46597</v>
      </c>
      <c r="F14" s="38" t="n"/>
      <c r="G14" s="39">
        <f>IF(OR($E14="",$F14=""),"",$E14-$F14)</f>
        <v/>
      </c>
      <c r="H14" s="40">
        <f>IF($B14="","",IF($F14="",IF($E14="","No due date",IF($E14&lt;'Award Setup'!$B$12,"Overdue","Pending")),IF($F14&lt;=$E14,"On time","Late")))</f>
        <v/>
      </c>
      <c r="I14" s="7" t="inlineStr">
        <is>
          <t>Development Director</t>
        </is>
      </c>
      <c r="J14" s="7" t="inlineStr">
        <is>
          <t>Due 90 days after the period of performance ends. Confirm the deadline in the award terms.</t>
        </is>
      </c>
    </row>
    <row r="15" ht="30" customHeight="1">
      <c r="A15" s="21" t="n">
        <v>11</v>
      </c>
      <c r="B15" s="7" t="inlineStr">
        <is>
          <t>Final financial report</t>
        </is>
      </c>
      <c r="C15" s="11" t="inlineStr">
        <is>
          <t>Closeout</t>
        </is>
      </c>
      <c r="D15" s="11" t="inlineStr">
        <is>
          <t>Full period</t>
        </is>
      </c>
      <c r="E15" s="38" t="n">
        <v>46597</v>
      </c>
      <c r="F15" s="38" t="n"/>
      <c r="G15" s="39">
        <f>IF(OR($E15="",$F15=""),"",$E15-$F15)</f>
        <v/>
      </c>
      <c r="H15" s="40">
        <f>IF($B15="","",IF($F15="",IF($E15="","No due date",IF($E15&lt;'Award Setup'!$B$12,"Overdue","Pending")),IF($F15&lt;=$E15,"On time","Late")))</f>
        <v/>
      </c>
      <c r="I15" s="7" t="inlineStr">
        <is>
          <t>Finance Manager</t>
        </is>
      </c>
      <c r="J15" s="7" t="inlineStr">
        <is>
          <t>Final expenditures, final match, and any unobligated balance to return.</t>
        </is>
      </c>
    </row>
    <row r="16" ht="30" customHeight="1">
      <c r="A16" s="21" t="n">
        <v>12</v>
      </c>
      <c r="B16" s="7" t="inlineStr">
        <is>
          <t>Equipment and property disposition</t>
        </is>
      </c>
      <c r="C16" s="11" t="inlineStr">
        <is>
          <t>Closeout</t>
        </is>
      </c>
      <c r="D16" s="11" t="inlineStr">
        <is>
          <t>Full period</t>
        </is>
      </c>
      <c r="E16" s="38" t="n">
        <v>46597</v>
      </c>
      <c r="F16" s="38" t="n"/>
      <c r="G16" s="39">
        <f>IF(OR($E16="",$F16=""),"",$E16-$F16)</f>
        <v/>
      </c>
      <c r="H16" s="40">
        <f>IF($B16="","",IF($F16="",IF($E16="","No due date",IF($E16&lt;'Award Setup'!$B$12,"Overdue","Pending")),IF($F16&lt;=$E16,"On time","Late")))</f>
        <v/>
      </c>
      <c r="I16" s="7" t="inlineStr">
        <is>
          <t>Finance Manager</t>
        </is>
      </c>
      <c r="J16" s="7" t="inlineStr">
        <is>
          <t>Only if the award funded equipment above the capitalization threshold.</t>
        </is>
      </c>
    </row>
    <row r="17" ht="30" customHeight="1">
      <c r="A17" s="21" t="n">
        <v>13</v>
      </c>
      <c r="B17" s="7" t="n"/>
      <c r="C17" s="11" t="n"/>
      <c r="D17" s="11" t="n"/>
      <c r="E17" s="38" t="n"/>
      <c r="F17" s="38" t="n"/>
      <c r="G17" s="39">
        <f>IF(OR($E17="",$F17=""),"",$E17-$F17)</f>
        <v/>
      </c>
      <c r="H17" s="40">
        <f>IF($B17="","",IF($F17="",IF($E17="","No due date",IF($E17&lt;'Award Setup'!$B$12,"Overdue","Pending")),IF($F17&lt;=$E17,"On time","Late")))</f>
        <v/>
      </c>
      <c r="I17" s="7" t="n"/>
      <c r="J17" s="7" t="n"/>
    </row>
    <row r="18" ht="30" customHeight="1">
      <c r="A18" s="21" t="n">
        <v>14</v>
      </c>
      <c r="B18" s="7" t="n"/>
      <c r="C18" s="11" t="n"/>
      <c r="D18" s="11" t="n"/>
      <c r="E18" s="38" t="n"/>
      <c r="F18" s="38" t="n"/>
      <c r="G18" s="39">
        <f>IF(OR($E18="",$F18=""),"",$E18-$F18)</f>
        <v/>
      </c>
      <c r="H18" s="40">
        <f>IF($B18="","",IF($F18="",IF($E18="","No due date",IF($E18&lt;'Award Setup'!$B$12,"Overdue","Pending")),IF($F18&lt;=$E18,"On time","Late")))</f>
        <v/>
      </c>
      <c r="I18" s="7" t="n"/>
      <c r="J18" s="7" t="n"/>
    </row>
    <row r="19" ht="30" customHeight="1">
      <c r="A19" s="21" t="n">
        <v>15</v>
      </c>
      <c r="B19" s="7" t="n"/>
      <c r="C19" s="11" t="n"/>
      <c r="D19" s="11" t="n"/>
      <c r="E19" s="38" t="n"/>
      <c r="F19" s="38" t="n"/>
      <c r="G19" s="39">
        <f>IF(OR($E19="",$F19=""),"",$E19-$F19)</f>
        <v/>
      </c>
      <c r="H19" s="40">
        <f>IF($B19="","",IF($F19="",IF($E19="","No due date",IF($E19&lt;'Award Setup'!$B$12,"Overdue","Pending")),IF($F19&lt;=$E19,"On time","Late")))</f>
        <v/>
      </c>
      <c r="I19" s="7" t="n"/>
      <c r="J19" s="7" t="n"/>
    </row>
    <row r="20" ht="30" customHeight="1">
      <c r="A20" s="21" t="n">
        <v>16</v>
      </c>
      <c r="B20" s="7" t="n"/>
      <c r="C20" s="11" t="n"/>
      <c r="D20" s="11" t="n"/>
      <c r="E20" s="38" t="n"/>
      <c r="F20" s="38" t="n"/>
      <c r="G20" s="39">
        <f>IF(OR($E20="",$F20=""),"",$E20-$F20)</f>
        <v/>
      </c>
      <c r="H20" s="40">
        <f>IF($B20="","",IF($F20="",IF($E20="","No due date",IF($E20&lt;'Award Setup'!$B$12,"Overdue","Pending")),IF($F20&lt;=$E20,"On time","Late")))</f>
        <v/>
      </c>
      <c r="I20" s="7" t="n"/>
      <c r="J20" s="7" t="n"/>
    </row>
    <row r="21"/>
    <row r="22">
      <c r="A22" s="3" t="inlineStr">
        <is>
          <t>On-time submission (live)</t>
        </is>
      </c>
    </row>
    <row r="23" ht="20" customHeight="1">
      <c r="A23" s="5" t="inlineStr">
        <is>
          <t>Measure</t>
        </is>
      </c>
      <c r="B23" s="5" t="inlineStr">
        <is>
          <t>Result</t>
        </is>
      </c>
      <c r="C23" s="5" t="inlineStr">
        <is>
          <t>Notes</t>
        </is>
      </c>
      <c r="D23" s="5" t="inlineStr"/>
    </row>
    <row r="24" ht="30" customHeight="1">
      <c r="A24" s="6" t="inlineStr">
        <is>
          <t>Deliverables in the schedule</t>
        </is>
      </c>
      <c r="B24" s="22">
        <f>COUNTA($B$5:$B$20)</f>
        <v/>
      </c>
      <c r="C24" s="7" t="inlineStr">
        <is>
          <t>Every due date named in the award, including closeout items.</t>
        </is>
      </c>
      <c r="D24" s="9" t="n"/>
    </row>
    <row r="25" ht="30" customHeight="1">
      <c r="A25" s="6" t="inlineStr">
        <is>
          <t>Submitted to date</t>
        </is>
      </c>
      <c r="B25" s="22">
        <f>COUNTIF($H$5:$H$20,"On time")+COUNTIF($H$5:$H$20,"Late")</f>
        <v/>
      </c>
      <c r="C25" s="7" t="inlineStr">
        <is>
          <t>On time plus late.</t>
        </is>
      </c>
      <c r="D25" s="9" t="n"/>
    </row>
    <row r="26" ht="30" customHeight="1">
      <c r="A26" s="6" t="inlineStr">
        <is>
          <t>On time</t>
        </is>
      </c>
      <c r="B26" s="22">
        <f>COUNTIF($H$5:$H$20,"On time")</f>
        <v/>
      </c>
      <c r="C26" s="7" t="inlineStr">
        <is>
          <t>Submitted on or before the due date. A written extension granted before the due date counts here.</t>
        </is>
      </c>
      <c r="D26" s="9" t="n"/>
    </row>
    <row r="27" ht="30" customHeight="1">
      <c r="A27" s="6" t="inlineStr">
        <is>
          <t>Late</t>
        </is>
      </c>
      <c r="B27" s="22">
        <f>COUNTIF($H$5:$H$20,"Late")</f>
        <v/>
      </c>
      <c r="C27" s="7" t="inlineStr">
        <is>
          <t>Record why in the notes column while you remember. It becomes the explanation in the next report.</t>
        </is>
      </c>
      <c r="D27" s="9" t="n"/>
    </row>
    <row r="28" ht="30" customHeight="1">
      <c r="A28" s="6" t="inlineStr">
        <is>
          <t>Overdue right now</t>
        </is>
      </c>
      <c r="B28" s="22">
        <f>COUNTIF($H$5:$H$20,"Overdue")</f>
        <v/>
      </c>
      <c r="C28" s="7" t="inlineStr">
        <is>
          <t>Past the due date with nothing submitted, measured against the as-of date on Award Setup.</t>
        </is>
      </c>
      <c r="D28" s="9" t="n"/>
    </row>
    <row r="29" ht="30" customHeight="1">
      <c r="A29" s="6" t="inlineStr">
        <is>
          <t>On-time submission rate</t>
        </is>
      </c>
      <c r="B29" s="26">
        <f>IFERROR(COUNTIF($H$5:$H$20,"On time")/(COUNTIF($H$5:$H$20,"On time")+COUNTIF($H$5:$H$20,"Late")),"")</f>
        <v/>
      </c>
      <c r="C29" s="7" t="inlineStr">
        <is>
          <t>This is the figure to enter against the on-time deliverables indicator on the Indicator Tracker.</t>
        </is>
      </c>
      <c r="D29" s="9" t="n"/>
    </row>
    <row r="30"/>
    <row r="31" ht="30" customHeight="1">
      <c r="A31" s="4" t="inlineStr">
        <is>
          <t>Closeout dates in the example follow a common 90-day pattern. Confirm the actual deadline in your award terms rather than assuming it - funders differ, and the final report deadline is the one nobody gets an extension on.</t>
        </is>
      </c>
    </row>
    <row r="32"/>
    <row r="33">
      <c r="A33" s="10" t="inlineStr">
        <is>
          <t>GrantCue - grantcue.com/blog/grant-metrics-and-kpis</t>
        </is>
      </c>
    </row>
  </sheetData>
  <mergeCells count="10">
    <mergeCell ref="A1:J1"/>
    <mergeCell ref="C29:D29"/>
    <mergeCell ref="C24:D24"/>
    <mergeCell ref="A22:D22"/>
    <mergeCell ref="C25:D25"/>
    <mergeCell ref="C27:D27"/>
    <mergeCell ref="A31:F31"/>
    <mergeCell ref="C28:D28"/>
    <mergeCell ref="A2:J2"/>
    <mergeCell ref="C26:D26"/>
  </mergeCells>
  <conditionalFormatting sqref="H5:H20">
    <cfRule type="expression" priority="1" dxfId="0" stopIfTrue="0">
      <formula>OR($H5="Late",$H5="Overdue")</formula>
    </cfRule>
    <cfRule type="expression" priority="2" dxfId="2" stopIfTrue="0">
      <formula>$H5="On time"</formula>
    </cfRule>
  </conditionalFormatting>
  <pageMargins left="0.75" right="0.75" top="1" bottom="1" header="0.5" footer="0.5"/>
  <pageSetup orientation="landscape" fitToWidth="1"/>
</worksheet>
</file>

<file path=xl/worksheets/sheet8.xml><?xml version="1.0" encoding="utf-8"?>
<worksheet xmlns="http://schemas.openxmlformats.org/spreadsheetml/2006/main">
  <sheetPr>
    <tabColor rgb="0016324F"/>
    <outlinePr summaryBelow="1" summaryRight="1"/>
    <pageSetUpPr fitToPage="1"/>
  </sheetPr>
  <dimension ref="A1:H32"/>
  <sheetViews>
    <sheetView showGridLines="0" workbookViewId="0">
      <selection activeCell="A1" sqref="A1"/>
    </sheetView>
  </sheetViews>
  <sheetFormatPr baseColWidth="8" defaultRowHeight="15"/>
  <cols>
    <col width="22" customWidth="1" min="1" max="1"/>
    <col width="54" customWidth="1" min="2" max="2"/>
    <col width="24" customWidth="1" min="3" max="3"/>
    <col width="13" customWidth="1" min="4" max="4"/>
    <col width="15" customWidth="1" min="5" max="5"/>
    <col width="14" customWidth="1" min="6" max="6"/>
    <col width="16" customWidth="1" min="7" max="7"/>
    <col width="40" customWidth="1" min="8" max="8"/>
  </cols>
  <sheetData>
    <row r="1" ht="22" customHeight="1">
      <c r="A1" s="1" t="inlineStr">
        <is>
          <t>Reporting Cadence</t>
        </is>
      </c>
    </row>
    <row r="2" ht="16" customHeight="1">
      <c r="A2" s="2" t="inlineStr">
        <is>
          <t>Report on the funder's schedule and review internally more often. Enter the date you last completed each routine and the next due date calculates itself.</t>
        </is>
      </c>
    </row>
    <row r="3"/>
    <row r="4" ht="40" customHeight="1">
      <c r="A4" s="5" t="inlineStr">
        <is>
          <t>Cadence</t>
        </is>
      </c>
      <c r="B4" s="5" t="inlineStr">
        <is>
          <t>What gets checked</t>
        </is>
      </c>
      <c r="C4" s="5" t="inlineStr">
        <is>
          <t>Who owns it</t>
        </is>
      </c>
      <c r="D4" s="5" t="inlineStr">
        <is>
          <t>Interval (days)</t>
        </is>
      </c>
      <c r="E4" s="5" t="inlineStr">
        <is>
          <t>Last completed</t>
        </is>
      </c>
      <c r="F4" s="5" t="inlineStr">
        <is>
          <t>Next due</t>
        </is>
      </c>
      <c r="G4" s="5" t="inlineStr">
        <is>
          <t>Status</t>
        </is>
      </c>
      <c r="H4" s="5" t="inlineStr">
        <is>
          <t>Notes</t>
        </is>
      </c>
    </row>
    <row r="5" ht="44" customHeight="1">
      <c r="A5" s="41" t="inlineStr">
        <is>
          <t>Weekly</t>
        </is>
      </c>
      <c r="B5" s="7" t="inlineStr">
        <is>
          <t>Whether staff actually entered attendance, intake and service data for last week.</t>
        </is>
      </c>
      <c r="C5" s="7" t="inlineStr">
        <is>
          <t>Program staff</t>
        </is>
      </c>
      <c r="D5" s="25" t="n">
        <v>7</v>
      </c>
      <c r="E5" s="38" t="n">
        <v>46272</v>
      </c>
      <c r="F5" s="31">
        <f>IF(OR($D5="",$E5=""),"",$E5+$D5)</f>
        <v/>
      </c>
      <c r="G5" s="40">
        <f>IF($F5="","",IF($F5&lt;'Award Setup'!$B$12,"Overdue",IF($F5-'Award Setup'!$B$12&lt;=3,"Due now","Scheduled")))</f>
        <v/>
      </c>
      <c r="H5" s="7" t="inlineStr">
        <is>
          <t>The check teams skip and the one that saves the quarter. Data never entered cannot be recovered from memory three months later.</t>
        </is>
      </c>
    </row>
    <row r="6" ht="44" customHeight="1">
      <c r="A6" s="41" t="inlineStr">
        <is>
          <t>Monthly</t>
        </is>
      </c>
      <c r="B6" s="7" t="inlineStr">
        <is>
          <t>Expenditures reconciled to the general ledger, burn rate, obligations, remaining balance.</t>
        </is>
      </c>
      <c r="C6" s="7" t="inlineStr">
        <is>
          <t>Finance lead</t>
        </is>
      </c>
      <c r="D6" s="25" t="n">
        <v>30</v>
      </c>
      <c r="E6" s="38" t="n">
        <v>46275</v>
      </c>
      <c r="F6" s="31">
        <f>IF(OR($D6="",$E6=""),"",$E6+$D6)</f>
        <v/>
      </c>
      <c r="G6" s="40">
        <f>IF($F6="","",IF($F6&lt;'Award Setup'!$B$12,"Overdue",IF($F6-'Award Setup'!$B$12&lt;=3,"Due now","Scheduled")))</f>
        <v/>
      </c>
      <c r="H6" s="7" t="inlineStr">
        <is>
          <t>Run it before any drawdown request, not after.</t>
        </is>
      </c>
    </row>
    <row r="7" ht="44" customHeight="1">
      <c r="A7" s="41" t="inlineStr">
        <is>
          <t>Quarterly</t>
        </is>
      </c>
      <c r="B7" s="7" t="inlineStr">
        <is>
          <t>Every indicator against its target and its expected pace, with a written explanation of any gap.</t>
        </is>
      </c>
      <c r="C7" s="7" t="inlineStr">
        <is>
          <t>Program and finance together</t>
        </is>
      </c>
      <c r="D7" s="25" t="n">
        <v>91</v>
      </c>
      <c r="E7" s="38" t="n">
        <v>46242</v>
      </c>
      <c r="F7" s="31">
        <f>IF(OR($D7="",$E7=""),"",$E7+$D7)</f>
        <v/>
      </c>
      <c r="G7" s="40">
        <f>IF($F7="","",IF($F7&lt;'Award Setup'!$B$12,"Overdue",IF($F7-'Award Setup'!$B$12&lt;=3,"Due now","Scheduled")))</f>
        <v/>
      </c>
      <c r="H7" s="7" t="inlineStr">
        <is>
          <t>Both sides in the same room. This is where a program slip and an underspend get recognized as the same problem.</t>
        </is>
      </c>
    </row>
    <row r="8" ht="44" customHeight="1">
      <c r="A8" s="41" t="inlineStr">
        <is>
          <t>Each funder report</t>
        </is>
      </c>
      <c r="B8" s="7" t="inlineStr">
        <is>
          <t>Reconcile the figures, match the narrative to the numbers, restate any corrected prior period.</t>
        </is>
      </c>
      <c r="C8" s="7" t="inlineStr">
        <is>
          <t>Grant manager</t>
        </is>
      </c>
      <c r="D8" s="25" t="n"/>
      <c r="E8" s="38" t="n">
        <v>46269</v>
      </c>
      <c r="F8" s="31">
        <f>IF(OR($D8="",$E8=""),"",$E8+$D8)</f>
        <v/>
      </c>
      <c r="G8" s="40">
        <f>IF($F8="","",IF($F8&lt;'Award Setup'!$B$12,"Overdue",IF($F8-'Award Setup'!$B$12&lt;=3,"Due now","Scheduled")))</f>
        <v/>
      </c>
      <c r="H8" s="7" t="inlineStr">
        <is>
          <t>Driven by the Deliverables Log rather than a fixed interval, so no interval is set here.</t>
        </is>
      </c>
    </row>
    <row r="9" ht="44" customHeight="1">
      <c r="A9" s="41" t="inlineStr">
        <is>
          <t>At closeout</t>
        </is>
      </c>
      <c r="B9" s="7" t="inlineStr">
        <is>
          <t>Analyze outcomes, reconcile the final financials, record what to change in the renewal.</t>
        </is>
      </c>
      <c r="C9" s="7" t="inlineStr">
        <is>
          <t>Whole team</t>
        </is>
      </c>
      <c r="D9" s="25" t="n"/>
      <c r="E9" s="38" t="n"/>
      <c r="F9" s="31">
        <f>IF(OR($D9="",$E9=""),"",$E9+$D9)</f>
        <v/>
      </c>
      <c r="G9" s="40">
        <f>IF($F9="","",IF($F9&lt;'Award Setup'!$B$12,"Overdue",IF($F9-'Award Setup'!$B$12&lt;=3,"Due now","Scheduled")))</f>
        <v/>
      </c>
      <c r="H9" s="7" t="inlineStr">
        <is>
          <t>Book the closeout review before the final report is due, not after it is filed.</t>
        </is>
      </c>
    </row>
    <row r="10"/>
    <row r="11">
      <c r="A11" s="3" t="inlineStr">
        <is>
          <t>What each routine actually involves</t>
        </is>
      </c>
    </row>
    <row r="12" ht="20" customHeight="1">
      <c r="A12" s="5" t="inlineStr">
        <is>
          <t>Routine</t>
        </is>
      </c>
      <c r="B12" s="5" t="inlineStr">
        <is>
          <t>Checklist</t>
        </is>
      </c>
      <c r="C12" s="5" t="inlineStr">
        <is>
          <t>Done?</t>
        </is>
      </c>
      <c r="D12" s="5" t="inlineStr"/>
    </row>
    <row r="13" ht="30" customHeight="1">
      <c r="A13" s="6" t="inlineStr">
        <is>
          <t>Weekly (five minutes)</t>
        </is>
      </c>
      <c r="B13" s="7" t="inlineStr">
        <is>
          <t>Is last week's attendance in the system? Is last week's intake in? If either answer is no, whoever opens that system fixes it today, not at quarter end.</t>
        </is>
      </c>
      <c r="C13" s="9" t="n"/>
      <c r="D13" s="21" t="n"/>
    </row>
    <row r="14" ht="30" customHeight="1">
      <c r="A14" s="6" t="inlineStr">
        <is>
          <t>Weekly</t>
        </is>
      </c>
      <c r="B14" s="7" t="inlineStr">
        <is>
          <t>Any new participant added this week: confirm they meet the counting rule in the Metric Register before the number goes anywhere.</t>
        </is>
      </c>
      <c r="C14" s="9" t="n"/>
      <c r="D14" s="21" t="n"/>
    </row>
    <row r="15" ht="30" customHeight="1">
      <c r="A15" s="6" t="inlineStr">
        <is>
          <t>Monthly</t>
        </is>
      </c>
      <c r="B15" s="7" t="inlineStr">
        <is>
          <t>Export the ledger for the project code and tie cumulative expenditures on the Financial Tracker to it, line by line.</t>
        </is>
      </c>
      <c r="C15" s="9" t="n"/>
      <c r="D15" s="21" t="n"/>
    </row>
    <row r="16" ht="30" customHeight="1">
      <c r="A16" s="6" t="inlineStr"/>
      <c r="B16" s="7" t="inlineStr">
        <is>
          <t>Update unliquidated obligations: open purchase orders, signed contracts not yet invoiced, accrued costs. This is a balance at month end, not a running total.</t>
        </is>
      </c>
      <c r="C16" s="9" t="n"/>
      <c r="D16" s="21" t="n"/>
    </row>
    <row r="17" ht="30" customHeight="1">
      <c r="A17" s="6" t="inlineStr"/>
      <c r="B17" s="7" t="inlineStr">
        <is>
          <t>Read the spend vs schedule column. More than ten points behind the clock is a conversation with the program lead, not a rounding note.</t>
        </is>
      </c>
      <c r="C17" s="9" t="n"/>
      <c r="D17" s="21" t="n"/>
    </row>
    <row r="18" ht="30" customHeight="1">
      <c r="A18" s="6" t="inlineStr"/>
      <c r="B18" s="7" t="inlineStr">
        <is>
          <t>Update cost per unit indicators from the ledger figure, never from a working spreadsheet.</t>
        </is>
      </c>
      <c r="C18" s="9" t="n"/>
      <c r="D18" s="21" t="n"/>
    </row>
    <row r="19" ht="30" customHeight="1">
      <c r="A19" s="6" t="inlineStr">
        <is>
          <t>Quarterly</t>
        </is>
      </c>
      <c r="B19" s="7" t="inlineStr">
        <is>
          <t>Enter each indicator's actual on the Indicator Tracker and read the status column.</t>
        </is>
      </c>
      <c r="C19" s="9" t="n"/>
      <c r="D19" s="21" t="n"/>
    </row>
    <row r="20" ht="30" customHeight="1">
      <c r="A20" s="6" t="inlineStr"/>
      <c r="B20" s="7" t="inlineStr">
        <is>
          <t>Write the explanation for every indicator flagged behind, in the tracker, in one or two sentences. This becomes the narrative in the funder report.</t>
        </is>
      </c>
      <c r="C20" s="9" t="n"/>
      <c r="D20" s="21" t="n"/>
    </row>
    <row r="21" ht="30" customHeight="1">
      <c r="A21" s="6" t="inlineStr"/>
      <c r="B21" s="7" t="inlineStr">
        <is>
          <t>Check that the program story and the financial story agree. A program behind on delivery and a budget spending on schedule is a contradiction someone will ask about.</t>
        </is>
      </c>
      <c r="C21" s="9" t="n"/>
      <c r="D21" s="21" t="n"/>
    </row>
    <row r="22" ht="30" customHeight="1">
      <c r="A22" s="6" t="inlineStr"/>
      <c r="B22" s="7" t="inlineStr">
        <is>
          <t>Confirm nobody has quietly changed a counting rule. If a definition has to change, restate the prior period and show both figures for the overlapping period.</t>
        </is>
      </c>
      <c r="C22" s="9" t="n"/>
      <c r="D22" s="21" t="n"/>
    </row>
    <row r="23" ht="30" customHeight="1">
      <c r="A23" s="6" t="inlineStr">
        <is>
          <t>Before each funder report</t>
        </is>
      </c>
      <c r="B23" s="7" t="inlineStr">
        <is>
          <t>Reconcile every figure to its source system, then check the narrative repeats those exact numbers.</t>
        </is>
      </c>
      <c r="C23" s="9" t="n"/>
      <c r="D23" s="21" t="n"/>
    </row>
    <row r="24" ht="30" customHeight="1">
      <c r="A24" s="6" t="inlineStr"/>
      <c r="B24" s="7" t="inlineStr">
        <is>
          <t>Compare against the last report you filed. Any figure that moved backwards needs a sentence explaining why.</t>
        </is>
      </c>
      <c r="C24" s="9" t="n"/>
      <c r="D24" s="21" t="n"/>
    </row>
    <row r="25" ht="30" customHeight="1">
      <c r="A25" s="6" t="inlineStr"/>
      <c r="B25" s="7" t="inlineStr">
        <is>
          <t>Use the funder's definitions where they published them, even where yours are better, and log the submission date in the Deliverables Log.</t>
        </is>
      </c>
      <c r="C25" s="9" t="n"/>
      <c r="D25" s="21" t="n"/>
    </row>
    <row r="26" ht="30" customHeight="1">
      <c r="A26" s="6" t="inlineStr">
        <is>
          <t>At closeout</t>
        </is>
      </c>
      <c r="B26" s="7" t="inlineStr">
        <is>
          <t>Final ledger reconciliation, final match total, and any unobligated balance identified and returned or requested for carryover.</t>
        </is>
      </c>
      <c r="C26" s="9" t="n"/>
      <c r="D26" s="21" t="n"/>
    </row>
    <row r="27" ht="30" customHeight="1">
      <c r="A27" s="6" t="inlineStr"/>
      <c r="B27" s="7" t="inlineStr">
        <is>
          <t>Final outcome analysis, including the participants excluded from each measure and why.</t>
        </is>
      </c>
      <c r="C27" s="9" t="n"/>
      <c r="D27" s="21" t="n"/>
    </row>
    <row r="28" ht="30" customHeight="1">
      <c r="A28" s="6" t="inlineStr"/>
      <c r="B28" s="7" t="inlineStr">
        <is>
          <t>One page of what to change next time: which indicators were expensive to collect, which targets were set wrong, which data source failed.</t>
        </is>
      </c>
      <c r="C28" s="9" t="n"/>
      <c r="D28" s="21" t="n"/>
    </row>
    <row r="29"/>
    <row r="30" ht="30" customHeight="1">
      <c r="A30" s="4" t="inlineStr">
        <is>
          <t>One rule protects you across every cadence: never change a metric definition mid-award without telling the funder. A quiet redefinition makes the trend line meaningless, and if anyone compares two reports it looks deliberate.</t>
        </is>
      </c>
    </row>
    <row r="31"/>
    <row r="32">
      <c r="A32" s="10" t="inlineStr">
        <is>
          <t>GrantCue - grantcue.com/blog/grant-metrics-and-kpis</t>
        </is>
      </c>
    </row>
  </sheetData>
  <mergeCells count="20">
    <mergeCell ref="B16:C16"/>
    <mergeCell ref="B25:C25"/>
    <mergeCell ref="B22:C22"/>
    <mergeCell ref="A1:H1"/>
    <mergeCell ref="B27:C27"/>
    <mergeCell ref="B18:C18"/>
    <mergeCell ref="B21:C21"/>
    <mergeCell ref="B23:C23"/>
    <mergeCell ref="B14:C14"/>
    <mergeCell ref="A11:D11"/>
    <mergeCell ref="B17:C17"/>
    <mergeCell ref="B13:C13"/>
    <mergeCell ref="B19:C19"/>
    <mergeCell ref="A2:H2"/>
    <mergeCell ref="B28:C28"/>
    <mergeCell ref="A30:F30"/>
    <mergeCell ref="B24:C24"/>
    <mergeCell ref="B15:C15"/>
    <mergeCell ref="B20:C20"/>
    <mergeCell ref="B26:C26"/>
  </mergeCells>
  <conditionalFormatting sqref="G5:G9">
    <cfRule type="expression" priority="1" dxfId="0" stopIfTrue="0">
      <formula>$G5="Overdue"</formula>
    </cfRule>
    <cfRule type="expression" priority="2" dxfId="1" stopIfTrue="0">
      <formula>$G5="Due now"</formula>
    </cfRule>
  </conditionalFormatting>
  <pageMargins left="0.75" right="0.75" top="1" bottom="1" header="0.5" footer="0.5"/>
  <pageSetup orientation="landscape" fitToWidth="1"/>
</worksheet>
</file>

<file path=xl/worksheets/sheet9.xml><?xml version="1.0" encoding="utf-8"?>
<worksheet xmlns="http://schemas.openxmlformats.org/spreadsheetml/2006/main">
  <sheetPr>
    <tabColor rgb="0016324F"/>
    <outlinePr summaryBelow="1" summaryRight="1"/>
    <pageSetUpPr fitToPage="1"/>
  </sheetPr>
  <dimension ref="A1:E65"/>
  <sheetViews>
    <sheetView showGridLines="0" workbookViewId="0">
      <selection activeCell="A1" sqref="A1"/>
    </sheetView>
  </sheetViews>
  <sheetFormatPr baseColWidth="8" defaultRowHeight="15"/>
  <cols>
    <col width="34" customWidth="1" min="1" max="1"/>
    <col width="14" customWidth="1" min="2" max="2"/>
    <col width="40" customWidth="1" min="3" max="3"/>
    <col width="40" customWidth="1" min="4" max="4"/>
    <col width="34" customWidth="1" min="5" max="5"/>
  </cols>
  <sheetData>
    <row r="1" ht="22" customHeight="1">
      <c r="A1" s="1" t="inlineStr">
        <is>
          <t>Metric Library</t>
        </is>
      </c>
    </row>
    <row r="2" ht="16" customHeight="1">
      <c r="A2" s="2" t="inlineStr">
        <is>
          <t>Reference. Copy the rows that fit your project into the Metric Register, then write the counting rule and name an owner - that is the part that makes a metric real.</t>
        </is>
      </c>
    </row>
    <row r="3"/>
    <row r="4">
      <c r="A4" s="3" t="inlineStr">
        <is>
          <t>Examples of metrics for grants</t>
        </is>
      </c>
    </row>
    <row r="5" ht="20" customHeight="1">
      <c r="A5" s="5" t="inlineStr">
        <is>
          <t>Metric</t>
        </is>
      </c>
      <c r="B5" s="5" t="inlineStr">
        <is>
          <t>Type</t>
        </is>
      </c>
      <c r="C5" s="5" t="inlineStr">
        <is>
          <t>What it measures</t>
        </is>
      </c>
      <c r="D5" s="5" t="inlineStr">
        <is>
          <t>Where the data comes from</t>
        </is>
      </c>
      <c r="E5" s="5" t="inlineStr"/>
    </row>
    <row r="6" ht="22" customHeight="1">
      <c r="A6" s="7" t="inlineStr">
        <is>
          <t>Participants enrolled</t>
        </is>
      </c>
      <c r="B6" s="7" t="inlineStr">
        <is>
          <t>Output</t>
        </is>
      </c>
      <c r="C6" s="7" t="inlineStr">
        <is>
          <t>People who started the program</t>
        </is>
      </c>
      <c r="D6" s="7" t="inlineStr">
        <is>
          <t>Intake forms</t>
        </is>
      </c>
      <c r="E6" s="9" t="n"/>
    </row>
    <row r="7" ht="22" customHeight="1">
      <c r="A7" s="7" t="inlineStr">
        <is>
          <t>Sessions or classes delivered</t>
        </is>
      </c>
      <c r="B7" s="7" t="inlineStr">
        <is>
          <t>Output</t>
        </is>
      </c>
      <c r="C7" s="7" t="inlineStr">
        <is>
          <t>Volume of programming held</t>
        </is>
      </c>
      <c r="D7" s="7" t="inlineStr">
        <is>
          <t>Attendance log</t>
        </is>
      </c>
      <c r="E7" s="9" t="n"/>
    </row>
    <row r="8" ht="22" customHeight="1">
      <c r="A8" s="7" t="inlineStr">
        <is>
          <t>Meals or units distributed</t>
        </is>
      </c>
      <c r="B8" s="7" t="inlineStr">
        <is>
          <t>Output</t>
        </is>
      </c>
      <c r="C8" s="7" t="inlineStr">
        <is>
          <t>Quantity of goods provided</t>
        </is>
      </c>
      <c r="D8" s="7" t="inlineStr">
        <is>
          <t>Distribution records</t>
        </is>
      </c>
      <c r="E8" s="9" t="n"/>
    </row>
    <row r="9" ht="22" customHeight="1">
      <c r="A9" s="7" t="inlineStr">
        <is>
          <t>Attendance rate</t>
        </is>
      </c>
      <c r="B9" s="7" t="inlineStr">
        <is>
          <t>Output</t>
        </is>
      </c>
      <c r="C9" s="7" t="inlineStr">
        <is>
          <t>Share of enrolled participants who attend</t>
        </is>
      </c>
      <c r="D9" s="7" t="inlineStr">
        <is>
          <t>Attendance log</t>
        </is>
      </c>
      <c r="E9" s="9" t="n"/>
    </row>
    <row r="10" ht="22" customHeight="1">
      <c r="A10" s="7" t="inlineStr">
        <is>
          <t>Completion rate</t>
        </is>
      </c>
      <c r="B10" s="7" t="inlineStr">
        <is>
          <t>Outcome</t>
        </is>
      </c>
      <c r="C10" s="7" t="inlineStr">
        <is>
          <t>Share of starters who finish the program</t>
        </is>
      </c>
      <c r="D10" s="7" t="inlineStr">
        <is>
          <t>Case notes and intake system</t>
        </is>
      </c>
      <c r="E10" s="9" t="n"/>
    </row>
    <row r="11" ht="22" customHeight="1">
      <c r="A11" s="7" t="inlineStr">
        <is>
          <t>Assessment gain</t>
        </is>
      </c>
      <c r="B11" s="7" t="inlineStr">
        <is>
          <t>Outcome</t>
        </is>
      </c>
      <c r="C11" s="7" t="inlineStr">
        <is>
          <t>Change between a pre and a post measure</t>
        </is>
      </c>
      <c r="D11" s="7" t="inlineStr">
        <is>
          <t>Standardized or program assessment</t>
        </is>
      </c>
      <c r="E11" s="9" t="n"/>
    </row>
    <row r="12" ht="22" customHeight="1">
      <c r="A12" s="7" t="inlineStr">
        <is>
          <t>Job placement at 90 days</t>
        </is>
      </c>
      <c r="B12" s="7" t="inlineStr">
        <is>
          <t>Outcome</t>
        </is>
      </c>
      <c r="C12" s="7" t="inlineStr">
        <is>
          <t>Participants employed three months after exit</t>
        </is>
      </c>
      <c r="D12" s="7" t="inlineStr">
        <is>
          <t>Follow-up contact or employer confirmation</t>
        </is>
      </c>
      <c r="E12" s="9" t="n"/>
    </row>
    <row r="13" ht="22" customHeight="1">
      <c r="A13" s="7" t="inlineStr">
        <is>
          <t>Housing retention at 12 months</t>
        </is>
      </c>
      <c r="B13" s="7" t="inlineStr">
        <is>
          <t>Outcome</t>
        </is>
      </c>
      <c r="C13" s="7" t="inlineStr">
        <is>
          <t>Participants still stably housed a year later</t>
        </is>
      </c>
      <c r="D13" s="7" t="inlineStr">
        <is>
          <t>Case management records</t>
        </is>
      </c>
      <c r="E13" s="9" t="n"/>
    </row>
    <row r="14" ht="22" customHeight="1">
      <c r="A14" s="7" t="inlineStr">
        <is>
          <t>Cost per participant served</t>
        </is>
      </c>
      <c r="B14" s="7" t="inlineStr">
        <is>
          <t>Efficiency</t>
        </is>
      </c>
      <c r="C14" s="7" t="inlineStr">
        <is>
          <t>Project cost divided by unique people served</t>
        </is>
      </c>
      <c r="D14" s="7" t="inlineStr">
        <is>
          <t>General ledger and intake system</t>
        </is>
      </c>
      <c r="E14" s="9" t="n"/>
    </row>
    <row r="15" ht="22" customHeight="1">
      <c r="A15" s="7" t="inlineStr">
        <is>
          <t>Percent of award expended</t>
        </is>
      </c>
      <c r="B15" s="7" t="inlineStr">
        <is>
          <t>Financial</t>
        </is>
      </c>
      <c r="C15" s="7" t="inlineStr">
        <is>
          <t>Cumulative spend as a share of the total award</t>
        </is>
      </c>
      <c r="D15" s="7" t="inlineStr">
        <is>
          <t>General ledger</t>
        </is>
      </c>
      <c r="E15" s="9" t="n"/>
    </row>
    <row r="16" ht="22" customHeight="1">
      <c r="A16" s="7" t="inlineStr">
        <is>
          <t>Match or cost share recorded</t>
        </is>
      </c>
      <c r="B16" s="7" t="inlineStr">
        <is>
          <t>Financial</t>
        </is>
      </c>
      <c r="C16" s="7" t="inlineStr">
        <is>
          <t>Contributed match against the required amount</t>
        </is>
      </c>
      <c r="D16" s="7" t="inlineStr">
        <is>
          <t>Ledger plus in-kind logs</t>
        </is>
      </c>
      <c r="E16" s="9" t="n"/>
    </row>
    <row r="17" ht="22" customHeight="1">
      <c r="A17" s="7" t="inlineStr">
        <is>
          <t>Deliverables submitted on time</t>
        </is>
      </c>
      <c r="B17" s="7" t="inlineStr">
        <is>
          <t>Process</t>
        </is>
      </c>
      <c r="C17" s="7" t="inlineStr">
        <is>
          <t>Share of funder due dates met</t>
        </is>
      </c>
      <c r="D17" s="7" t="inlineStr">
        <is>
          <t>Grant calendar</t>
        </is>
      </c>
      <c r="E17" s="9" t="n"/>
    </row>
    <row r="18"/>
    <row r="19">
      <c r="A19" s="3" t="inlineStr">
        <is>
          <t>Output metrics and outcome metrics, side by side</t>
        </is>
      </c>
    </row>
    <row r="20" ht="20" customHeight="1">
      <c r="A20" s="5" t="inlineStr"/>
      <c r="B20" s="5" t="inlineStr">
        <is>
          <t>Output metric</t>
        </is>
      </c>
      <c r="C20" s="5" t="inlineStr">
        <is>
          <t>Outcome metric</t>
        </is>
      </c>
      <c r="D20" s="5" t="inlineStr"/>
      <c r="E20" s="5" t="inlineStr"/>
    </row>
    <row r="21" ht="22" customHeight="1">
      <c r="A21" s="6" t="inlineStr">
        <is>
          <t>Question it answers</t>
        </is>
      </c>
      <c r="B21" s="7" t="inlineStr">
        <is>
          <t>What did you deliver?</t>
        </is>
      </c>
      <c r="C21" s="7" t="inlineStr">
        <is>
          <t>What changed as a result?</t>
        </is>
      </c>
      <c r="D21" s="8" t="n"/>
      <c r="E21" s="9" t="n"/>
    </row>
    <row r="22" ht="22" customHeight="1">
      <c r="A22" s="6" t="inlineStr">
        <is>
          <t>Example</t>
        </is>
      </c>
      <c r="B22" s="7" t="inlineStr">
        <is>
          <t>Tutoring sessions held</t>
        </is>
      </c>
      <c r="C22" s="7" t="inlineStr">
        <is>
          <t>Share of students who gained one reading level</t>
        </is>
      </c>
      <c r="D22" s="8" t="n"/>
      <c r="E22" s="9" t="n"/>
    </row>
    <row r="23" ht="22" customHeight="1">
      <c r="A23" s="6" t="inlineStr">
        <is>
          <t>Timing</t>
        </is>
      </c>
      <c r="B23" s="7" t="inlineStr">
        <is>
          <t>Available continuously</t>
        </is>
      </c>
      <c r="C23" s="7" t="inlineStr">
        <is>
          <t>Usually available at or after program exit</t>
        </is>
      </c>
      <c r="D23" s="8" t="n"/>
      <c r="E23" s="9" t="n"/>
    </row>
    <row r="24" ht="22" customHeight="1">
      <c r="A24" s="6" t="inlineStr">
        <is>
          <t>Control</t>
        </is>
      </c>
      <c r="B24" s="7" t="inlineStr">
        <is>
          <t>Directly controlled by staff</t>
        </is>
      </c>
      <c r="C24" s="7" t="inlineStr">
        <is>
          <t>Shaped by staff work and by outside factors</t>
        </is>
      </c>
      <c r="D24" s="8" t="n"/>
      <c r="E24" s="9" t="n"/>
    </row>
    <row r="25" ht="22" customHeight="1">
      <c r="A25" s="6" t="inlineStr">
        <is>
          <t>Collection cost</t>
        </is>
      </c>
      <c r="B25" s="7" t="inlineStr">
        <is>
          <t>Low, from routine records</t>
        </is>
      </c>
      <c r="C25" s="7" t="inlineStr">
        <is>
          <t>Higher, often needs assessment or follow-up</t>
        </is>
      </c>
      <c r="D25" s="8" t="n"/>
      <c r="E25" s="9" t="n"/>
    </row>
    <row r="26" ht="22" customHeight="1">
      <c r="A26" s="6" t="inlineStr">
        <is>
          <t>Risk in a report</t>
        </is>
      </c>
      <c r="B26" s="7" t="inlineStr">
        <is>
          <t>Looks like busywork on its own</t>
        </is>
      </c>
      <c r="C26" s="7" t="inlineStr">
        <is>
          <t>Looks vague without a baseline</t>
        </is>
      </c>
      <c r="D26" s="8" t="n"/>
      <c r="E26" s="9" t="n"/>
    </row>
    <row r="27"/>
    <row r="28" ht="30" customHeight="1">
      <c r="A28" s="4" t="inlineStr">
        <is>
          <t>One test settles most arguments about which column a measure belongs in: would the number still be reportable if the program had no effect at all? Sessions held would be. A reading level gain would not. Anything that survives the test is an output, and it belongs in the report next to an outcome that fails it.</t>
        </is>
      </c>
    </row>
    <row r="29"/>
    <row r="30">
      <c r="A30" s="3" t="inlineStr">
        <is>
          <t>Grant KPIs by program type</t>
        </is>
      </c>
    </row>
    <row r="31" ht="20" customHeight="1">
      <c r="A31" s="5" t="inlineStr">
        <is>
          <t>Program type</t>
        </is>
      </c>
      <c r="B31" s="5" t="inlineStr">
        <is>
          <t>Common output KPI</t>
        </is>
      </c>
      <c r="C31" s="5" t="inlineStr">
        <is>
          <t>Common outcome KPI</t>
        </is>
      </c>
      <c r="D31" s="5" t="inlineStr">
        <is>
          <t>Usual data source</t>
        </is>
      </c>
      <c r="E31" s="5" t="inlineStr"/>
    </row>
    <row r="32" ht="26" customHeight="1">
      <c r="A32" s="7" t="inlineStr">
        <is>
          <t>Tutoring and literacy</t>
        </is>
      </c>
      <c r="B32" s="7" t="inlineStr">
        <is>
          <t>Instructional hours delivered</t>
        </is>
      </c>
      <c r="C32" s="7" t="inlineStr">
        <is>
          <t>Reading level change between pre and post assessment</t>
        </is>
      </c>
      <c r="D32" s="7" t="inlineStr">
        <is>
          <t>Assessment records</t>
        </is>
      </c>
      <c r="E32" s="9" t="n"/>
    </row>
    <row r="33" ht="26" customHeight="1">
      <c r="A33" s="7" t="inlineStr">
        <is>
          <t>Food distribution</t>
        </is>
      </c>
      <c r="B33" s="7" t="inlineStr">
        <is>
          <t>Pounds or meals distributed</t>
        </is>
      </c>
      <c r="C33" s="7" t="inlineStr">
        <is>
          <t>Share of households reporting reduced food insecurity</t>
        </is>
      </c>
      <c r="D33" s="7" t="inlineStr">
        <is>
          <t>Distribution log plus client survey</t>
        </is>
      </c>
      <c r="E33" s="9" t="n"/>
    </row>
    <row r="34" ht="26" customHeight="1">
      <c r="A34" s="7" t="inlineStr">
        <is>
          <t>Workforce training</t>
        </is>
      </c>
      <c r="B34" s="7" t="inlineStr">
        <is>
          <t>Trainees enrolled and completing</t>
        </is>
      </c>
      <c r="C34" s="7" t="inlineStr">
        <is>
          <t>Placement and wage at a set follow-up point</t>
        </is>
      </c>
      <c r="D34" s="7" t="inlineStr">
        <is>
          <t>Enrollment system and follow-up contact</t>
        </is>
      </c>
      <c r="E34" s="9" t="n"/>
    </row>
    <row r="35" ht="26" customHeight="1">
      <c r="A35" s="7" t="inlineStr">
        <is>
          <t>Health clinic</t>
        </is>
      </c>
      <c r="B35" s="7" t="inlineStr">
        <is>
          <t>Patient visits and screenings performed</t>
        </is>
      </c>
      <c r="C35" s="7" t="inlineStr">
        <is>
          <t>Clinical measure change for enrolled patients</t>
        </is>
      </c>
      <c r="D35" s="7" t="inlineStr">
        <is>
          <t>Electronic health record</t>
        </is>
      </c>
      <c r="E35" s="9" t="n"/>
    </row>
    <row r="36" ht="26" customHeight="1">
      <c r="A36" s="7" t="inlineStr">
        <is>
          <t>Housing and homelessness</t>
        </is>
      </c>
      <c r="B36" s="7" t="inlineStr">
        <is>
          <t>Households placed in housing</t>
        </is>
      </c>
      <c r="C36" s="7" t="inlineStr">
        <is>
          <t>Housing retention at 6 and 12 months</t>
        </is>
      </c>
      <c r="D36" s="7" t="inlineStr">
        <is>
          <t>Case management system</t>
        </is>
      </c>
      <c r="E36" s="9" t="n"/>
    </row>
    <row r="37" ht="26" customHeight="1">
      <c r="A37" s="7" t="inlineStr">
        <is>
          <t>Youth mentoring</t>
        </is>
      </c>
      <c r="B37" s="7" t="inlineStr">
        <is>
          <t>Mentor match hours</t>
        </is>
      </c>
      <c r="C37" s="7" t="inlineStr">
        <is>
          <t>School attendance or promotion rate</t>
        </is>
      </c>
      <c r="D37" s="7" t="inlineStr">
        <is>
          <t>School partner data sharing</t>
        </is>
      </c>
      <c r="E37" s="9" t="n"/>
    </row>
    <row r="38" ht="26" customHeight="1">
      <c r="A38" s="7" t="inlineStr">
        <is>
          <t>Arts and culture</t>
        </is>
      </c>
      <c r="B38" s="7" t="inlineStr">
        <is>
          <t>Performances, exhibitions or workshops held</t>
        </is>
      </c>
      <c r="C38" s="7" t="inlineStr">
        <is>
          <t>Repeat participation and new audience reach</t>
        </is>
      </c>
      <c r="D38" s="7" t="inlineStr">
        <is>
          <t>Box office and registration records</t>
        </is>
      </c>
      <c r="E38" s="9" t="n"/>
    </row>
    <row r="39"/>
    <row r="40" ht="30" customHeight="1">
      <c r="A40" s="4" t="inlineStr">
        <is>
          <t>Sector norms are a starting point. Read the funder's own reporting form first: a notice of funding opportunity will often name the performance measures the agency intends to collect and define them in its own terms. Where a funder publishes required measures, use their measures and their definitions rather than your internal ones, even when yours are better.</t>
        </is>
      </c>
    </row>
    <row r="41"/>
    <row r="42">
      <c r="A42" s="3" t="inlineStr">
        <is>
          <t>Financial metrics and how to calculate them</t>
        </is>
      </c>
    </row>
    <row r="43" ht="20" customHeight="1">
      <c r="A43" s="5" t="inlineStr">
        <is>
          <t>Financial metric</t>
        </is>
      </c>
      <c r="B43" s="5" t="inlineStr">
        <is>
          <t>How to calculate it</t>
        </is>
      </c>
      <c r="C43" s="5" t="inlineStr">
        <is>
          <t>What it tells you</t>
        </is>
      </c>
      <c r="D43" s="5" t="inlineStr"/>
      <c r="E43" s="5" t="inlineStr"/>
    </row>
    <row r="44" ht="26" customHeight="1">
      <c r="A44" s="7" t="inlineStr">
        <is>
          <t>Percent of award expended</t>
        </is>
      </c>
      <c r="B44" s="7" t="inlineStr">
        <is>
          <t>Cumulative expenditures divided by total award</t>
        </is>
      </c>
      <c r="C44" s="7" t="inlineStr">
        <is>
          <t>Whether spend is tracking with the period elapsed</t>
        </is>
      </c>
      <c r="D44" s="8" t="n"/>
      <c r="E44" s="9" t="n"/>
    </row>
    <row r="45" ht="26" customHeight="1">
      <c r="A45" s="7" t="inlineStr">
        <is>
          <t>Monthly burn rate</t>
        </is>
      </c>
      <c r="B45" s="7" t="inlineStr">
        <is>
          <t>Expenditures divided by months elapsed</t>
        </is>
      </c>
      <c r="C45" s="7" t="inlineStr">
        <is>
          <t>The pace you are actually spending at</t>
        </is>
      </c>
      <c r="D45" s="8" t="n"/>
      <c r="E45" s="9" t="n"/>
    </row>
    <row r="46" ht="26" customHeight="1">
      <c r="A46" s="7" t="inlineStr">
        <is>
          <t>Projected spend at close</t>
        </is>
      </c>
      <c r="B46" s="7" t="inlineStr">
        <is>
          <t>Burn rate multiplied by total award months</t>
        </is>
      </c>
      <c r="C46" s="7" t="inlineStr">
        <is>
          <t>Whether you will underspend or overrun</t>
        </is>
      </c>
      <c r="D46" s="8" t="n"/>
      <c r="E46" s="9" t="n"/>
    </row>
    <row r="47" ht="26" customHeight="1">
      <c r="A47" s="7" t="inlineStr">
        <is>
          <t>Unobligated balance (2 CFR 200.1)</t>
        </is>
      </c>
      <c r="B47" s="7" t="inlineStr">
        <is>
          <t>Authorized amount less cumulative unliquidated financial obligations and expenditures</t>
        </is>
      </c>
      <c r="C47" s="7" t="inlineStr">
        <is>
          <t>What is genuinely left to commit</t>
        </is>
      </c>
      <c r="D47" s="8" t="n"/>
      <c r="E47" s="9" t="n"/>
    </row>
    <row r="48" ht="26" customHeight="1">
      <c r="A48" s="7" t="inlineStr">
        <is>
          <t>Line item variance</t>
        </is>
      </c>
      <c r="B48" s="7" t="inlineStr">
        <is>
          <t>Actual less budgeted, by cost category</t>
        </is>
      </c>
      <c r="C48" s="7" t="inlineStr">
        <is>
          <t>Which categories need a rebudget request</t>
        </is>
      </c>
      <c r="D48" s="8" t="n"/>
      <c r="E48" s="9" t="n"/>
    </row>
    <row r="49" ht="26" customHeight="1">
      <c r="A49" s="7" t="inlineStr">
        <is>
          <t>Unliquidated financial obligations (2 CFR 200.1)</t>
        </is>
      </c>
      <c r="B49" s="7" t="inlineStr">
        <is>
          <t>Financial obligations incurred but not yet paid</t>
        </is>
      </c>
      <c r="C49" s="7" t="inlineStr">
        <is>
          <t>Committed spend that has not reached the ledger as an expenditure</t>
        </is>
      </c>
      <c r="D49" s="8" t="n"/>
      <c r="E49" s="9" t="n"/>
    </row>
    <row r="50" ht="26" customHeight="1">
      <c r="A50" s="7" t="inlineStr">
        <is>
          <t>Match or cost share to date</t>
        </is>
      </c>
      <c r="B50" s="7" t="inlineStr">
        <is>
          <t>Contributed match against the required amount</t>
        </is>
      </c>
      <c r="C50" s="7" t="inlineStr">
        <is>
          <t>Whether a match shortfall is building</t>
        </is>
      </c>
      <c r="D50" s="8" t="n"/>
      <c r="E50" s="9" t="n"/>
    </row>
    <row r="51"/>
    <row r="52" ht="44" customHeight="1">
      <c r="A52" s="4" t="inlineStr">
        <is>
          <t>2 CFR 200.1 defines the unobligated balance as the authorized amount less the recipient's cumulative unliquidated financial obligations and expenditures (eCFR, 2 CFR 200.1, as amended at 89 FR 79732, October 1, 2024). 2 CFR 200.305(b)(1) requires advance payments to be limited to the minimum amounts needed and timed to the recipient's actual, immediate cash requirements (eCFR, retrieved September 10, 2026). Both apply to Federal awards; check your own terms for a state, local or private funder.</t>
        </is>
      </c>
    </row>
    <row r="53"/>
    <row r="54">
      <c r="A54" s="3" t="inlineStr">
        <is>
          <t>Common mistakes these tabs are built to prevent</t>
        </is>
      </c>
    </row>
    <row r="55" ht="20" customHeight="1">
      <c r="A55" s="5" t="inlineStr">
        <is>
          <t>Mistake</t>
        </is>
      </c>
      <c r="B55" s="5" t="inlineStr">
        <is>
          <t>Where it gets caught</t>
        </is>
      </c>
      <c r="C55" s="5" t="inlineStr"/>
      <c r="D55" s="5" t="inlineStr"/>
      <c r="E55" s="5" t="inlineStr"/>
    </row>
    <row r="56" ht="30" customHeight="1">
      <c r="A56" s="7" t="inlineStr">
        <is>
          <t>A metric nobody owns. If no one is assigned the number, it does not exist at report time.</t>
        </is>
      </c>
      <c r="B56" s="7" t="inlineStr">
        <is>
          <t>Metric Register: the indicators with no owner check.</t>
        </is>
      </c>
      <c r="C56" s="8" t="n"/>
      <c r="D56" s="8" t="n"/>
      <c r="E56" s="9" t="n"/>
    </row>
    <row r="57" ht="30" customHeight="1">
      <c r="A57" s="7" t="inlineStr">
        <is>
          <t>The same person counted twice. Unique participants and total service contacts are different measures.</t>
        </is>
      </c>
      <c r="B57" s="7" t="inlineStr">
        <is>
          <t>Metric Register: the counting rule column, written before the award starts.</t>
        </is>
      </c>
      <c r="C57" s="8" t="n"/>
      <c r="D57" s="8" t="n"/>
      <c r="E57" s="9" t="n"/>
    </row>
    <row r="58" ht="30" customHeight="1">
      <c r="A58" s="7" t="inlineStr">
        <is>
          <t>Outputs with nothing attached to them. A list of activities with no result reads as a description of effort.</t>
        </is>
      </c>
      <c r="B58" s="7" t="inlineStr">
        <is>
          <t>Metric Register: the outcome indicator check.</t>
        </is>
      </c>
      <c r="C58" s="8" t="n"/>
      <c r="D58" s="8" t="n"/>
      <c r="E58" s="9" t="n"/>
    </row>
    <row r="59" ht="30" customHeight="1">
      <c r="A59" s="7" t="inlineStr">
        <is>
          <t>Targets with no stated basis. A round number chosen because it looks ambitious will be questioned.</t>
        </is>
      </c>
      <c r="B59" s="7" t="inlineStr">
        <is>
          <t>Metric Register: the basis for the target column.</t>
        </is>
      </c>
      <c r="C59" s="8" t="n"/>
      <c r="D59" s="8" t="n"/>
      <c r="E59" s="9" t="n"/>
    </row>
    <row r="60" ht="30" customHeight="1">
      <c r="A60" s="7" t="inlineStr">
        <is>
          <t>Changing the definition mid-award. The trend becomes unreadable and the change looks deliberate.</t>
        </is>
      </c>
      <c r="B60" s="7" t="inlineStr">
        <is>
          <t>Reporting Cadence: the quarterly check on counting rules.</t>
        </is>
      </c>
      <c r="C60" s="8" t="n"/>
      <c r="D60" s="8" t="n"/>
      <c r="E60" s="9" t="n"/>
    </row>
    <row r="61" ht="30" customHeight="1">
      <c r="A61" s="7" t="inlineStr">
        <is>
          <t>Finance and program numbers that drift apart.</t>
        </is>
      </c>
      <c r="B61" s="7" t="inlineStr">
        <is>
          <t>Budget vs Actual: the tie-out checks against the Financial Tracker.</t>
        </is>
      </c>
      <c r="C61" s="8" t="n"/>
      <c r="D61" s="8" t="n"/>
      <c r="E61" s="9" t="n"/>
    </row>
    <row r="62" ht="30" customHeight="1">
      <c r="A62" s="7" t="inlineStr">
        <is>
          <t>Underspend that nobody flags. A low burn rate usually means the program is behind.</t>
        </is>
      </c>
      <c r="B62" s="7" t="inlineStr">
        <is>
          <t>Financial Tracker: spend vs schedule, shaded amber past ten points.</t>
        </is>
      </c>
      <c r="C62" s="8" t="n"/>
      <c r="D62" s="8" t="n"/>
      <c r="E62" s="9" t="n"/>
    </row>
    <row r="63" ht="30" customHeight="1">
      <c r="A63" s="7" t="inlineStr">
        <is>
          <t>A deliverable missed while everyone watched the program numbers.</t>
        </is>
      </c>
      <c r="B63" s="7" t="inlineStr">
        <is>
          <t>Deliverables Log: overdue items flagged against the as-of date.</t>
        </is>
      </c>
      <c r="C63" s="8" t="n"/>
      <c r="D63" s="8" t="n"/>
      <c r="E63" s="9" t="n"/>
    </row>
    <row r="64"/>
    <row r="65">
      <c r="A65" s="10" t="inlineStr">
        <is>
          <t>GrantCue - grantcue.com/blog/grant-metrics-and-kpis</t>
        </is>
      </c>
    </row>
  </sheetData>
  <mergeCells count="50">
    <mergeCell ref="A30:E30"/>
    <mergeCell ref="C50:E50"/>
    <mergeCell ref="C44:E44"/>
    <mergeCell ref="D10:E10"/>
    <mergeCell ref="D34:E34"/>
    <mergeCell ref="C22:E22"/>
    <mergeCell ref="A1:E1"/>
    <mergeCell ref="C21:E21"/>
    <mergeCell ref="D36:E36"/>
    <mergeCell ref="C46:E46"/>
    <mergeCell ref="D6:E6"/>
    <mergeCell ref="B63:E63"/>
    <mergeCell ref="A54:E54"/>
    <mergeCell ref="D11:E11"/>
    <mergeCell ref="D13:E13"/>
    <mergeCell ref="C23:E23"/>
    <mergeCell ref="B62:E62"/>
    <mergeCell ref="C48:E48"/>
    <mergeCell ref="D32:E32"/>
    <mergeCell ref="B59:E59"/>
    <mergeCell ref="D17:E17"/>
    <mergeCell ref="D16:E16"/>
    <mergeCell ref="B56:E56"/>
    <mergeCell ref="D7:E7"/>
    <mergeCell ref="A2:E2"/>
    <mergeCell ref="B58:E58"/>
    <mergeCell ref="A42:E42"/>
    <mergeCell ref="D37:E37"/>
    <mergeCell ref="C49:E49"/>
    <mergeCell ref="D9:E9"/>
    <mergeCell ref="D12:E12"/>
    <mergeCell ref="C24:E24"/>
    <mergeCell ref="D8:E8"/>
    <mergeCell ref="B60:E60"/>
    <mergeCell ref="B61:E61"/>
    <mergeCell ref="A4:E4"/>
    <mergeCell ref="B57:E57"/>
    <mergeCell ref="D15:E15"/>
    <mergeCell ref="D33:E33"/>
    <mergeCell ref="C45:E45"/>
    <mergeCell ref="A28:E28"/>
    <mergeCell ref="A52:E52"/>
    <mergeCell ref="A19:E19"/>
    <mergeCell ref="D38:E38"/>
    <mergeCell ref="D14:E14"/>
    <mergeCell ref="C26:E26"/>
    <mergeCell ref="A40:E40"/>
    <mergeCell ref="C25:E25"/>
    <mergeCell ref="D35:E35"/>
    <mergeCell ref="C47:E47"/>
  </mergeCells>
  <pageMargins left="0.75" right="0.75" top="1" bottom="1" header="0.5" footer="0.5"/>
  <pageSetup orientation="landscape" fitToWidth="1"/>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2026-09-10T16:33:32Z</dcterms:created>
  <dcterms:modified xmlns:dcterms="http://purl.org/dc/terms/" xmlns:xsi="http://www.w3.org/2001/XMLSchema-instance" xsi:type="dcterms:W3CDTF">2026-09-21T21:22:00Z</dcterms:modified>
</cp:coreProperties>
</file>