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Award Tracker" sheetId="2" state="visible" r:id="rId2"/>
    <sheet xmlns:r="http://schemas.openxmlformats.org/officeDocument/2006/relationships" name="Payroll Allocation" sheetId="3" state="visible" r:id="rId3"/>
    <sheet xmlns:r="http://schemas.openxmlformats.org/officeDocument/2006/relationships" name="Portfolio Summary" sheetId="4" state="visible" r:id="rId4"/>
    <sheet xmlns:r="http://schemas.openxmlformats.org/officeDocument/2006/relationships" name="Reconciliation Calendar" sheetId="5" state="visible" r:id="rId5"/>
  </sheets>
  <definedNames>
    <definedName name="_xlnm.Print_Titles" localSheetId="1">'Award Tracker'!$19:$19</definedName>
    <definedName name="_xlnm.Print_Titles" localSheetId="2">'Payroll Allocation'!$4:$4</definedName>
    <definedName name="_xlnm.Print_Titles" localSheetId="3">'Portfolio Summary'!$4:$4</definedName>
    <definedName name="_xlnm.Print_Titles" localSheetId="4">'Reconciliation Calendar'!$4:$4</definedName>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0"/>
  </numFmts>
  <fonts count="8">
    <font>
      <name val="Calibri"/>
      <family val="2"/>
      <color theme="1"/>
      <sz val="11"/>
      <scheme val="minor"/>
    </font>
    <font>
      <b val="1"/>
      <color rgb="001F3864"/>
      <sz val="14"/>
    </font>
    <font>
      <i val="1"/>
      <color rgb="00595959"/>
      <sz val="10"/>
    </font>
    <font>
      <b val="1"/>
      <color rgb="001F3864"/>
      <sz val="11"/>
    </font>
    <font>
      <sz val="10"/>
    </font>
    <font>
      <i val="1"/>
      <color rgb="00595959"/>
      <sz val="9"/>
    </font>
    <font>
      <b val="1"/>
      <sz val="10"/>
    </font>
    <font>
      <b val="1"/>
      <color rgb="00FFFFFF"/>
      <sz val="10"/>
    </font>
  </fonts>
  <fills count="6">
    <fill>
      <patternFill/>
    </fill>
    <fill>
      <patternFill patternType="gray125"/>
    </fill>
    <fill>
      <patternFill patternType="solid">
        <fgColor rgb="00DCE6F1"/>
      </patternFill>
    </fill>
    <fill>
      <patternFill patternType="solid">
        <fgColor rgb="00FFF7E6"/>
      </patternFill>
    </fill>
    <fill>
      <patternFill patternType="solid">
        <fgColor rgb="00F2F6FB"/>
      </patternFill>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4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4" fillId="2" borderId="0" applyAlignment="1" pivotButton="0" quotePrefix="0" xfId="0">
      <alignment vertical="top" wrapText="1"/>
    </xf>
    <xf numFmtId="0" fontId="6" fillId="0" borderId="0" applyAlignment="1" pivotButton="0" quotePrefix="0" xfId="0">
      <alignment vertical="center"/>
    </xf>
    <xf numFmtId="0" fontId="4" fillId="3" borderId="0" applyAlignment="1" pivotButton="0" quotePrefix="0" xfId="0">
      <alignment vertical="center"/>
    </xf>
    <xf numFmtId="164" fontId="4" fillId="3" borderId="0" applyAlignment="1" pivotButton="0" quotePrefix="0" xfId="0">
      <alignment vertical="center"/>
    </xf>
    <xf numFmtId="165" fontId="4" fillId="3" borderId="0" applyAlignment="1" pivotButton="0" quotePrefix="0" xfId="0">
      <alignment vertical="center"/>
    </xf>
    <xf numFmtId="0" fontId="4" fillId="0" borderId="0" applyAlignment="1" pivotButton="0" quotePrefix="0" xfId="0">
      <alignment vertical="center"/>
    </xf>
    <xf numFmtId="165" fontId="4" fillId="4" borderId="0" applyAlignment="1" pivotButton="0" quotePrefix="0" xfId="0">
      <alignment vertical="center"/>
    </xf>
    <xf numFmtId="0" fontId="7" fillId="5" borderId="1" applyAlignment="1" pivotButton="0" quotePrefix="0" xfId="0">
      <alignment horizontal="center" vertical="top" wrapText="1"/>
    </xf>
    <xf numFmtId="0" fontId="6" fillId="0" borderId="1" applyAlignment="1" pivotButton="0" quotePrefix="0" xfId="0">
      <alignment vertical="top" wrapText="1"/>
    </xf>
    <xf numFmtId="4" fontId="4" fillId="3" borderId="1" applyAlignment="1" pivotButton="0" quotePrefix="0" xfId="0">
      <alignment vertical="top" wrapText="1"/>
    </xf>
    <xf numFmtId="4" fontId="4" fillId="4" borderId="1" applyAlignment="1" pivotButton="0" quotePrefix="0" xfId="0">
      <alignment vertical="top" wrapText="1"/>
    </xf>
    <xf numFmtId="165" fontId="4" fillId="4" borderId="1" applyAlignment="1" pivotButton="0" quotePrefix="0" xfId="0">
      <alignment vertical="top" wrapText="1"/>
    </xf>
    <xf numFmtId="0" fontId="4" fillId="4" borderId="1" applyAlignment="1" pivotButton="0" quotePrefix="0" xfId="0">
      <alignment horizontal="center" vertical="top" wrapText="1"/>
    </xf>
    <xf numFmtId="0" fontId="4" fillId="0" borderId="1" applyAlignment="1" pivotButton="0" quotePrefix="0" xfId="0">
      <alignment vertical="top" wrapText="1"/>
    </xf>
    <xf numFmtId="164" fontId="4" fillId="0" borderId="1" applyAlignment="1" pivotButton="0" quotePrefix="0" xfId="0">
      <alignment horizontal="center" vertical="top" wrapText="1"/>
    </xf>
    <xf numFmtId="0" fontId="6" fillId="2" borderId="1" applyAlignment="1" pivotButton="0" quotePrefix="0" xfId="0">
      <alignment vertical="top" wrapText="1"/>
    </xf>
    <xf numFmtId="4" fontId="6" fillId="2" borderId="1" applyAlignment="1" pivotButton="0" quotePrefix="0" xfId="0">
      <alignment vertical="top" wrapText="1"/>
    </xf>
    <xf numFmtId="165" fontId="6" fillId="2" borderId="1" applyAlignment="1" pivotButton="0" quotePrefix="0" xfId="0">
      <alignment vertical="top" wrapText="1"/>
    </xf>
    <xf numFmtId="0" fontId="4" fillId="2" borderId="1" applyAlignment="1" pivotButton="0" quotePrefix="0" xfId="0">
      <alignment vertical="top" wrapText="1"/>
    </xf>
    <xf numFmtId="3" fontId="4" fillId="4" borderId="0" applyAlignment="1" pivotButton="0" quotePrefix="0" xfId="0">
      <alignment vertical="center"/>
    </xf>
    <xf numFmtId="0" fontId="4" fillId="4" borderId="0" applyAlignment="1" pivotButton="0" quotePrefix="0" xfId="0">
      <alignment vertical="center"/>
    </xf>
    <xf numFmtId="4" fontId="4" fillId="4" borderId="0" applyAlignment="1" pivotButton="0" quotePrefix="0" xfId="0">
      <alignment vertical="center"/>
    </xf>
    <xf numFmtId="165" fontId="4" fillId="3" borderId="1" applyAlignment="1" pivotButton="0" quotePrefix="0" xfId="0">
      <alignment vertical="top" wrapText="1"/>
    </xf>
    <xf numFmtId="0" fontId="4" fillId="4" borderId="1" applyAlignment="1" pivotButton="0" quotePrefix="0" xfId="0">
      <alignment vertical="top" wrapText="1"/>
    </xf>
    <xf numFmtId="164" fontId="4" fillId="4" borderId="1" applyAlignment="1" pivotButton="0" quotePrefix="0" xfId="0">
      <alignment horizontal="center" vertical="top" wrapText="1"/>
    </xf>
    <xf numFmtId="3" fontId="4" fillId="4" borderId="1" applyAlignment="1" pivotButton="0" quotePrefix="0" xfId="0">
      <alignment horizontal="center" vertical="top" wrapText="1"/>
    </xf>
    <xf numFmtId="164" fontId="4" fillId="3" borderId="1" applyAlignment="1" pivotButton="0" quotePrefix="0" xfId="0">
      <alignment horizontal="center" vertical="top" wrapText="1"/>
    </xf>
    <xf numFmtId="3" fontId="4" fillId="3" borderId="1" applyAlignment="1" pivotButton="0" quotePrefix="0" xfId="0">
      <alignment horizontal="center" vertical="top" wrapText="1"/>
    </xf>
    <xf numFmtId="3" fontId="6" fillId="2" borderId="1" applyAlignment="1" pivotButton="0" quotePrefix="0" xfId="0">
      <alignment horizontal="center" vertical="top" wrapText="1"/>
    </xf>
    <xf numFmtId="164" fontId="4" fillId="4" borderId="0" applyAlignment="1" pivotButton="0" quotePrefix="0" xfId="0">
      <alignment vertical="center"/>
    </xf>
    <xf numFmtId="0" fontId="4" fillId="0" borderId="1" applyAlignment="1" pivotButton="0" quotePrefix="0" xfId="0">
      <alignment horizontal="center" vertical="top" wrapText="1"/>
    </xf>
    <xf numFmtId="164" fontId="4" fillId="4" borderId="0" applyAlignment="1" pivotButton="0" quotePrefix="0" xfId="0">
      <alignment horizontal="center" vertical="top" wrapText="1"/>
    </xf>
    <xf numFmtId="0" fontId="2" fillId="0" borderId="0" applyAlignment="1" pivotButton="0" quotePrefix="0" xfId="0">
      <alignment vertical="top"/>
    </xf>
    <xf numFmtId="166" fontId="4" fillId="3" borderId="1" applyAlignment="1" pivotButton="0" quotePrefix="0" xfId="0">
      <alignment vertical="top" wrapText="1"/>
    </xf>
    <xf numFmtId="166" fontId="4" fillId="4" borderId="1" applyAlignment="1" pivotButton="0" quotePrefix="0" xfId="0">
      <alignment vertical="top" wrapText="1"/>
    </xf>
    <xf numFmtId="166" fontId="6" fillId="2" borderId="1" applyAlignment="1" pivotButton="0" quotePrefix="0" xfId="0">
      <alignment vertical="top" wrapText="1"/>
    </xf>
    <xf numFmtId="0" fontId="6" fillId="0" borderId="0" applyAlignment="1" pivotButton="0" quotePrefix="0" xfId="0">
      <alignment vertical="center" wrapText="1"/>
    </xf>
    <xf numFmtId="166" fontId="4" fillId="4" borderId="0" applyAlignment="1" pivotButton="0" quotePrefix="0" xfId="0">
      <alignment vertical="center"/>
    </xf>
  </cellXfs>
  <cellStyles count="1">
    <cellStyle name="Normal" xfId="0" builtinId="0" hidden="0"/>
  </cellStyles>
  <dxfs count="3">
    <dxf>
      <font>
        <b val="1"/>
        <color rgb="009C0006"/>
      </font>
      <fill>
        <patternFill patternType="solid">
          <fgColor rgb="00FFC7CE"/>
        </patternFill>
      </fill>
    </dxf>
    <dxf>
      <font>
        <b val="1"/>
        <color rgb="00006100"/>
      </font>
      <fill>
        <patternFill patternType="solid">
          <fgColor rgb="00C6EFCE"/>
        </patternFill>
      </fill>
    </dxf>
    <dxf>
      <font>
        <b val="1"/>
        <color rgb="009C65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46"/>
  <sheetViews>
    <sheetView workbookViewId="0">
      <selection activeCell="A1" sqref="A1"/>
    </sheetView>
  </sheetViews>
  <sheetFormatPr baseColWidth="8" defaultRowHeight="15"/>
  <cols>
    <col width="118" customWidth="1" min="1" max="1"/>
  </cols>
  <sheetData>
    <row r="1">
      <c r="A1" s="1" t="inlineStr">
        <is>
          <t>Budget vs Actual Grant Tracker</t>
        </is>
      </c>
    </row>
    <row r="2">
      <c r="A2" s="2" t="inlineStr">
        <is>
          <t>One award, one file. Approved budget on the left, ledger spending beside it, variance calculated and flagged.</t>
        </is>
      </c>
    </row>
    <row r="4">
      <c r="A4" s="3" t="inlineStr">
        <is>
          <t>Read this first</t>
        </is>
      </c>
    </row>
    <row r="5">
      <c r="A5" s="4" t="inlineStr">
        <is>
          <t>Illustrative figures, not data from a real organization. The award, the recipient, the funder, the figures and the explanations are a composite built to show the file working midyear. Replace every one of them with your own award before you use this for anything real.</t>
        </is>
      </c>
    </row>
    <row r="7">
      <c r="A7" s="3" t="inlineStr">
        <is>
          <t>What is in this workbook</t>
        </is>
      </c>
    </row>
    <row r="8">
      <c r="A8" s="4" t="inlineStr">
        <is>
          <t>Award Tracker. The working sheet. The award identity block, the variance threshold, every approved budget line against actual spending, the flag, the pace check, the written explanation and the owner. Below the table sit the checks, the cost share block and a short guide to what each flag usually means.</t>
        </is>
      </c>
    </row>
    <row r="9">
      <c r="A9" s="4" t="inlineStr">
        <is>
          <t>Payroll Allocation. A dated allocation table carrying the employee, the award, the percent of effort, the effective dates and the approver, with a live per-person test at the as-of date that the allocations total 100 percent. Salary charges need their own record: 2 CFR 200.430(g)(1) requires them to rest on records that accurately reflect the work performed.</t>
        </is>
      </c>
    </row>
    <row r="10">
      <c r="A10" s="4" t="inlineStr">
        <is>
          <t>Portfolio Summary. Every award on one row, rolled up with formulas. The first award row reads the Award Tracker tab live. Each further award keeps its own copy of this file, and its figures go in the rows below it.</t>
        </is>
      </c>
    </row>
    <row r="11">
      <c r="A11" s="4" t="inlineStr">
        <is>
          <t>Reconciliation Calendar. The reporting and closeout dates for this award, calculated from the period of performance and the as-of date, so the deadlines move when you change the award dates.</t>
        </is>
      </c>
    </row>
    <row r="13">
      <c r="A13" s="3" t="inlineStr">
        <is>
          <t>Two rules that keep the file useful past the first quarter</t>
        </is>
      </c>
    </row>
    <row r="14">
      <c r="A14" s="4" t="inlineStr">
        <is>
          <t>Calculated cells stay formula only. Remaining, percent used, variance, the flag and the pace check are all formulas. If you type a number into one of them the file stops being a comparison and becomes a claim.</t>
        </is>
      </c>
    </row>
    <row r="15">
      <c r="A15" s="4" t="inlineStr">
        <is>
          <t>Budget cells stay locked once the award notice is loaded. The approved amount column is the baseline the whole file is measured against. Change it only when the funder approves a revision, and note the date when you do.</t>
        </is>
      </c>
    </row>
    <row r="17">
      <c r="A17" s="3" t="inlineStr">
        <is>
          <t>The variance threshold and the flag</t>
        </is>
      </c>
    </row>
    <row r="18">
      <c r="A18" s="4" t="inlineStr">
        <is>
          <t>Set one threshold in cell B16 of the Award Tracker tab and apply it to every line. The file ships at 10 percent, the same figure 2 CFR 200.308 uses: where the Federal share exceeds the simplified acquisition threshold, a Federal agency may restrict the transfer of funds among direct cost categories once the cumulative amount of a transfer exceeds or is expected to exceed 10 percent of the total budget, including cost share, as last approved by the Federal agency (eCFR, current as of September 2026).</t>
        </is>
      </c>
    </row>
    <row r="19">
      <c r="A19" s="4" t="inlineStr">
        <is>
          <t>The flag is pace-aware while the period is open. It compares the share of a line that has been spent against the share of the period of performance that has elapsed, and raises Review when the gap crosses your threshold. Once the period closes, the elapsed share reaches 1 and the test becomes the plain comparison of actual against approved that you would run at closeout.</t>
        </is>
      </c>
    </row>
    <row r="20">
      <c r="A20" s="4" t="inlineStr">
        <is>
          <t>A flag is not a finding. It is a question. Every flagged line needs a written cause and a next step in the Explanation column, with a date, before the next report goes out. The checks block counts flagged lines that have no explanation, so an unanswered flag cannot hide.</t>
        </is>
      </c>
    </row>
    <row r="22">
      <c r="A22" s="3" t="inlineStr">
        <is>
          <t>How to use it</t>
        </is>
      </c>
    </row>
    <row r="23">
      <c r="A23" s="4" t="inlineStr">
        <is>
          <t>1. Load the award identity block from the award notice: recipient, funder, program, award number, Assistance Listing number, period of performance, payment method and reporting period.</t>
        </is>
      </c>
    </row>
    <row r="24">
      <c r="A24" s="4" t="inlineStr">
        <is>
          <t>2. Replace the budget line names with the cost categories from your approved budget, word for word. A category that exists only in the tracker cannot be traced back to the award.</t>
        </is>
      </c>
    </row>
    <row r="25">
      <c r="A25" s="4" t="inlineStr">
        <is>
          <t>3. Enter the approved amount for each line, then post actual spending to date from the accounting system. Only two columns are typed: approved amount and actual to date.</t>
        </is>
      </c>
    </row>
    <row r="26">
      <c r="A26" s="4" t="inlineStr">
        <is>
          <t>4. Set the as-of date. Everything downstream, including the elapsed share and the reconciliation dates, moves with it.</t>
        </is>
      </c>
    </row>
    <row r="27">
      <c r="A27" s="4" t="inlineStr">
        <is>
          <t>5. Work the flags. Write cause and action in one or two sentences, date the note, name the owner.</t>
        </is>
      </c>
    </row>
    <row r="28">
      <c r="A28" s="4" t="inlineStr">
        <is>
          <t>6. Copy the whole file for the next award. One file per award keeps the comparison clean, because a tracker that mixes awards has no approved budget baseline to compare against.</t>
        </is>
      </c>
    </row>
    <row r="30">
      <c r="A30" s="3" t="inlineStr">
        <is>
          <t>Reconcile at least monthly, and again before every financial report</t>
        </is>
      </c>
    </row>
    <row r="31">
      <c r="A31" s="4" t="inlineStr">
        <is>
          <t>The Uniform Guidance does not name a monthly cadence. It requires that salary and wage charges rest on records that accurately reflect the work performed, and that interim salary charges based on budget estimates get periodic after-the-fact review with all necessary adjustments made so the final amount charged is accurate, allowable and properly allocated (2 CFR 200.430(g)(1) and (g)(1)(vii)(C)). Monthly is what keeps the ledger and the tracker in step. The Reconciliation Calendar tab calculates the dates.</t>
        </is>
      </c>
    </row>
    <row r="33">
      <c r="A33" s="3" t="inlineStr">
        <is>
          <t>The rules behind the columns</t>
        </is>
      </c>
    </row>
    <row r="34">
      <c r="A34" s="4" t="inlineStr">
        <is>
          <t>2 CFR 200.302(b)(5) requires every recipient and subrecipient financial management system to provide for the comparison of expenditures with budget amounts for each award. That sentence is why this file exists.</t>
        </is>
      </c>
    </row>
    <row r="35">
      <c r="A35" s="4" t="inlineStr">
        <is>
          <t>2 CFR 200.302(b)(3) requires records that sufficiently identify the amount, source and expenditure of federal funds, all supported by source documentation. The tracker summarizes those records. It does not replace them.</t>
        </is>
      </c>
    </row>
    <row r="36">
      <c r="A36" s="4" t="inlineStr">
        <is>
          <t>2 CFR 200.308 covers transfers between direct cost categories and the prior approval needed to move funds budgeted for participant support costs.</t>
        </is>
      </c>
    </row>
    <row r="37">
      <c r="A37" s="4" t="inlineStr">
        <is>
          <t>2 CFR 200.405(c) bars charging a cost allocable to one federal award to a different award, for example to overcome a fund deficiency.</t>
        </is>
      </c>
    </row>
    <row r="38">
      <c r="A38" s="4" t="inlineStr">
        <is>
          <t>2 CFR 200.430(g)(1) requires salary and wage charges to rest on records that accurately reflect the work performed, and 200.430(g)(1)(iii) caps the records at 100 percent of compensated activities. The Payroll Allocation tab runs that test.</t>
        </is>
      </c>
    </row>
    <row r="39">
      <c r="A39" s="4" t="inlineStr">
        <is>
          <t>2 CFR 200.414(f) allows a recipient without a current federally negotiated rate to elect a de minimis rate of up to 15 percent of modified total direct costs. The indirect line on the Award Tracker tab calculates on that basis and excludes equipment and participant support costs from the base.</t>
        </is>
      </c>
    </row>
    <row r="40">
      <c r="A40" s="4" t="inlineStr">
        <is>
          <t>2 CFR 200.415(a) requires every financial report to carry a certification signed by an official authorized to legally bind the recipient. Reconcile before you sign.</t>
        </is>
      </c>
    </row>
    <row r="42">
      <c r="A42" s="3" t="inlineStr">
        <is>
          <t>What this file cannot do</t>
        </is>
      </c>
    </row>
    <row r="43">
      <c r="A43" s="4" t="inlineStr">
        <is>
          <t>A spreadsheet file cannot send anyone a reminder, and unless your spreadsheet tool keeps an edit history it shows no record of who changed what. The reminder only appears when somebody opens the file, and the note that clears a flagged line has no author and no date unless the file asks for them, which is why the Explanation column ships with a note date and an owner beside it.</t>
        </is>
      </c>
    </row>
    <row r="45">
      <c r="A45" s="4" t="inlineStr">
        <is>
          <t>Free to use and share. No attribution required, though a link is always welcome.</t>
        </is>
      </c>
    </row>
    <row r="46">
      <c r="A46" s="5" t="inlineStr">
        <is>
          <t>Source: https://www.grantcue.com/blog/budget-vs-actual-grant-tracker-template | GrantCue</t>
        </is>
      </c>
    </row>
  </sheetData>
  <pageMargins left="0.5" right="0.5" top="0.6" bottom="0.7" header="0.3" footer="0.3"/>
  <pageSetup orientation="portrait" paperSize="1" fitToHeight="0" fitToWidth="1"/>
  <headerFooter>
    <oddHeader/>
    <oddFooter>&amp;L&amp;8 Source: https://www.grantcue.com/blog/budget-vs-actual-grant-tracker-template | GrantCue&amp;R&amp;8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L61"/>
  <sheetViews>
    <sheetView workbookViewId="0">
      <pane ySplit="19" topLeftCell="A20" activePane="bottomLeft" state="frozen"/>
      <selection pane="bottomLeft" activeCell="A1" sqref="A1"/>
    </sheetView>
  </sheetViews>
  <sheetFormatPr baseColWidth="8" defaultRowHeight="15"/>
  <cols>
    <col width="40" customWidth="1" min="1" max="1"/>
    <col width="16" customWidth="1" min="2" max="2"/>
    <col width="16" customWidth="1" min="3" max="3"/>
    <col width="15" customWidth="1" min="4" max="4"/>
    <col width="12" customWidth="1" min="5" max="5"/>
    <col width="14" customWidth="1" min="6" max="6"/>
    <col width="12" customWidth="1" min="7" max="7"/>
    <col width="11" customWidth="1" min="8" max="8"/>
    <col width="14" customWidth="1" min="9" max="9"/>
    <col width="62" customWidth="1" min="10" max="10"/>
    <col width="12" customWidth="1" min="11" max="11"/>
    <col width="16" customWidth="1" min="12" max="12"/>
  </cols>
  <sheetData>
    <row r="1">
      <c r="A1" s="1" t="inlineStr">
        <is>
          <t>Budget vs Actual Grant Tracker</t>
        </is>
      </c>
    </row>
    <row r="2">
      <c r="A2" s="38" t="inlineStr">
        <is>
          <t>Illustrative figures, not data from a real organization. Replace every value with your own award. Only the approved amount and actual to date columns are typed. Everything else is a formula.</t>
        </is>
      </c>
    </row>
    <row r="4">
      <c r="A4" s="3" t="inlineStr">
        <is>
          <t>Award identity and settings</t>
        </is>
      </c>
      <c r="B4" s="6" t="n"/>
      <c r="C4" s="6" t="n"/>
      <c r="D4" s="6" t="n"/>
      <c r="E4" s="6" t="n"/>
      <c r="F4" s="6" t="n"/>
      <c r="G4" s="6" t="n"/>
      <c r="H4" s="6" t="n"/>
      <c r="I4" s="6" t="n"/>
      <c r="J4" s="6" t="n"/>
      <c r="K4" s="6" t="n"/>
      <c r="L4" s="6" t="n"/>
    </row>
    <row r="5">
      <c r="A5" s="7" t="inlineStr">
        <is>
          <t>Recipient</t>
        </is>
      </c>
      <c r="B5" s="8" t="inlineStr">
        <is>
          <t>Example Community Health Alliance (composite example)</t>
        </is>
      </c>
    </row>
    <row r="6">
      <c r="A6" s="7" t="inlineStr">
        <is>
          <t>Funder or awarding agency</t>
        </is>
      </c>
      <c r="B6" s="8" t="inlineStr">
        <is>
          <t>Example State Department of Health</t>
        </is>
      </c>
    </row>
    <row r="7">
      <c r="A7" s="7" t="inlineStr">
        <is>
          <t>Program title</t>
        </is>
      </c>
      <c r="B7" s="8" t="inlineStr">
        <is>
          <t>Community Health Screening Project</t>
        </is>
      </c>
    </row>
    <row r="8">
      <c r="A8" s="7" t="inlineStr">
        <is>
          <t>Award number</t>
        </is>
      </c>
      <c r="B8" s="8" t="inlineStr">
        <is>
          <t>EXAMPLE-2027-0142 (use the award number on your Notice of Award)</t>
        </is>
      </c>
    </row>
    <row r="9">
      <c r="A9" s="7" t="inlineStr">
        <is>
          <t>Assistance Listing number</t>
        </is>
      </c>
      <c r="B9" s="8" t="inlineStr">
        <is>
          <t>00.000 (example, use the number on your award notice)</t>
        </is>
      </c>
    </row>
    <row r="10">
      <c r="A10" s="7" t="inlineStr">
        <is>
          <t>Period of performance start</t>
        </is>
      </c>
      <c r="B10" s="9" t="n">
        <v>46388</v>
      </c>
    </row>
    <row r="11">
      <c r="A11" s="7" t="inlineStr">
        <is>
          <t>Period of performance end</t>
        </is>
      </c>
      <c r="B11" s="9" t="n">
        <v>46752</v>
      </c>
    </row>
    <row r="12">
      <c r="A12" s="7" t="inlineStr">
        <is>
          <t>As-of date</t>
        </is>
      </c>
      <c r="B12" s="9" t="n">
        <v>46568</v>
      </c>
    </row>
    <row r="13">
      <c r="A13" s="7" t="inlineStr">
        <is>
          <t>Reporting period covered</t>
        </is>
      </c>
      <c r="B13" s="8" t="inlineStr">
        <is>
          <t>Quarter 2 of 2027, April 1 to June 30</t>
        </is>
      </c>
    </row>
    <row r="14">
      <c r="A14" s="7" t="inlineStr">
        <is>
          <t>Payment method</t>
        </is>
      </c>
      <c r="B14" s="8" t="inlineStr">
        <is>
          <t>Reimbursement</t>
        </is>
      </c>
    </row>
    <row r="15">
      <c r="A15" s="7" t="inlineStr">
        <is>
          <t>Prepared by (role, not a name)</t>
        </is>
      </c>
      <c r="B15" s="8" t="inlineStr">
        <is>
          <t>Finance lead</t>
        </is>
      </c>
    </row>
    <row r="16">
      <c r="A16" s="7" t="inlineStr">
        <is>
          <t>Variance threshold</t>
        </is>
      </c>
      <c r="B16" s="10" t="n">
        <v>0.1</v>
      </c>
      <c r="C16" s="11" t="inlineStr">
        <is>
          <t>The gap that turns into a Review flag. 10 percent is the figure 2 CFR 200.308 uses for the cumulative transfer restriction among direct cost categories.</t>
        </is>
      </c>
    </row>
    <row r="17">
      <c r="A17" s="7" t="inlineStr">
        <is>
          <t>Period elapsed</t>
        </is>
      </c>
      <c r="B17" s="12">
        <f>IF(OR(B10="",B11="",B12=""),"",MEDIAN(0,(B12-B10)/(B11-B10),1))</f>
        <v/>
      </c>
      <c r="C17" s="11" t="inlineStr">
        <is>
          <t>Calculated from the period of performance and the as-of date. The flag compares each line against this share while the period is open.</t>
        </is>
      </c>
    </row>
    <row r="19">
      <c r="A19" s="13" t="inlineStr">
        <is>
          <t>Budget line</t>
        </is>
      </c>
      <c r="B19" s="13" t="inlineStr">
        <is>
          <t>Approved amount</t>
        </is>
      </c>
      <c r="C19" s="13" t="inlineStr">
        <is>
          <t>Actual to date</t>
        </is>
      </c>
      <c r="D19" s="13" t="inlineStr">
        <is>
          <t>Remaining</t>
        </is>
      </c>
      <c r="E19" s="13" t="inlineStr">
        <is>
          <t>Percent used</t>
        </is>
      </c>
      <c r="F19" s="13" t="inlineStr">
        <is>
          <t>Variance ($)</t>
        </is>
      </c>
      <c r="G19" s="13" t="inlineStr">
        <is>
          <t>Variance (%)</t>
        </is>
      </c>
      <c r="H19" s="13" t="inlineStr">
        <is>
          <t>Flag</t>
        </is>
      </c>
      <c r="I19" s="13" t="inlineStr">
        <is>
          <t>Pace</t>
        </is>
      </c>
      <c r="J19" s="13" t="inlineStr">
        <is>
          <t>Explanation (cause and action)</t>
        </is>
      </c>
      <c r="K19" s="13" t="inlineStr">
        <is>
          <t>Note date</t>
        </is>
      </c>
      <c r="L19" s="13" t="inlineStr">
        <is>
          <t>Owner (role)</t>
        </is>
      </c>
    </row>
    <row r="20">
      <c r="A20" s="14" t="inlineStr">
        <is>
          <t>Personnel</t>
        </is>
      </c>
      <c r="B20" s="39" t="n">
        <v>96000</v>
      </c>
      <c r="C20" s="39" t="n">
        <v>51200</v>
      </c>
      <c r="D20" s="40">
        <f>IF(B20="","",B20-C20)</f>
        <v/>
      </c>
      <c r="E20" s="17">
        <f>IF(OR(B20="",B20=0),"",C20/B20)</f>
        <v/>
      </c>
      <c r="F20" s="40">
        <f>IF(B20="","",C20-B20)</f>
        <v/>
      </c>
      <c r="G20" s="17">
        <f>IF(OR(B20="",B20=0),"",C20/B20-1)</f>
        <v/>
      </c>
      <c r="H20" s="18">
        <f>IF(OR(B20="",B20=0),"",IF($B$17&gt;=1,IF(ABS(C20/B20-1)&gt;$B$16,"Review",""),IF(ABS(C20/B20-$B$17)&gt;$B$16,"Review","")))</f>
        <v/>
      </c>
      <c r="I20" s="18">
        <f>IF(OR(B20="",B20=0,$B$17=""),"",IF(C20/B20-$B$17&gt;$B$16,"Ahead of pace",IF($B$17-C20/B20&gt;$B$16,"Behind pace","On pace")))</f>
        <v/>
      </c>
      <c r="J20" s="19" t="inlineStr"/>
      <c r="K20" s="20" t="n"/>
      <c r="L20" s="19" t="inlineStr"/>
    </row>
    <row r="21">
      <c r="A21" s="14" t="inlineStr">
        <is>
          <t>Fringe Benefits</t>
        </is>
      </c>
      <c r="B21" s="39" t="n">
        <v>23040</v>
      </c>
      <c r="C21" s="39" t="n">
        <v>12288</v>
      </c>
      <c r="D21" s="40">
        <f>IF(B21="","",B21-C21)</f>
        <v/>
      </c>
      <c r="E21" s="17">
        <f>IF(OR(B21="",B21=0),"",C21/B21)</f>
        <v/>
      </c>
      <c r="F21" s="40">
        <f>IF(B21="","",C21-B21)</f>
        <v/>
      </c>
      <c r="G21" s="17">
        <f>IF(OR(B21="",B21=0),"",C21/B21-1)</f>
        <v/>
      </c>
      <c r="H21" s="18">
        <f>IF(OR(B21="",B21=0),"",IF($B$17&gt;=1,IF(ABS(C21/B21-1)&gt;$B$16,"Review",""),IF(ABS(C21/B21-$B$17)&gt;$B$16,"Review","")))</f>
        <v/>
      </c>
      <c r="I21" s="18">
        <f>IF(OR(B21="",B21=0,$B$17=""),"",IF(C21/B21-$B$17&gt;$B$16,"Ahead of pace",IF($B$17-C21/B21&gt;$B$16,"Behind pace","On pace")))</f>
        <v/>
      </c>
      <c r="J21" s="19" t="inlineStr"/>
      <c r="K21" s="20" t="n"/>
      <c r="L21" s="19" t="inlineStr"/>
    </row>
    <row r="22">
      <c r="A22" s="14" t="inlineStr">
        <is>
          <t>Travel</t>
        </is>
      </c>
      <c r="B22" s="39" t="n">
        <v>6000</v>
      </c>
      <c r="C22" s="39" t="n">
        <v>2950</v>
      </c>
      <c r="D22" s="40">
        <f>IF(B22="","",B22-C22)</f>
        <v/>
      </c>
      <c r="E22" s="17">
        <f>IF(OR(B22="",B22=0),"",C22/B22)</f>
        <v/>
      </c>
      <c r="F22" s="40">
        <f>IF(B22="","",C22-B22)</f>
        <v/>
      </c>
      <c r="G22" s="17">
        <f>IF(OR(B22="",B22=0),"",C22/B22-1)</f>
        <v/>
      </c>
      <c r="H22" s="18">
        <f>IF(OR(B22="",B22=0),"",IF($B$17&gt;=1,IF(ABS(C22/B22-1)&gt;$B$16,"Review",""),IF(ABS(C22/B22-$B$17)&gt;$B$16,"Review","")))</f>
        <v/>
      </c>
      <c r="I22" s="18">
        <f>IF(OR(B22="",B22=0,$B$17=""),"",IF(C22/B22-$B$17&gt;$B$16,"Ahead of pace",IF($B$17-C22/B22&gt;$B$16,"Behind pace","On pace")))</f>
        <v/>
      </c>
      <c r="J22" s="19" t="inlineStr"/>
      <c r="K22" s="20" t="n"/>
      <c r="L22" s="19" t="inlineStr"/>
    </row>
    <row r="23">
      <c r="A23" s="14" t="inlineStr">
        <is>
          <t>Equipment</t>
        </is>
      </c>
      <c r="B23" s="39" t="n">
        <v>12000</v>
      </c>
      <c r="C23" s="39" t="n">
        <v>11850</v>
      </c>
      <c r="D23" s="40">
        <f>IF(B23="","",B23-C23)</f>
        <v/>
      </c>
      <c r="E23" s="17">
        <f>IF(OR(B23="",B23=0),"",C23/B23)</f>
        <v/>
      </c>
      <c r="F23" s="40">
        <f>IF(B23="","",C23-B23)</f>
        <v/>
      </c>
      <c r="G23" s="17">
        <f>IF(OR(B23="",B23=0),"",C23/B23-1)</f>
        <v/>
      </c>
      <c r="H23" s="18">
        <f>IF(OR(B23="",B23=0),"",IF($B$17&gt;=1,IF(ABS(C23/B23-1)&gt;$B$16,"Review",""),IF(ABS(C23/B23-$B$17)&gt;$B$16,"Review","")))</f>
        <v/>
      </c>
      <c r="I23" s="18">
        <f>IF(OR(B23="",B23=0,$B$17=""),"",IF(C23/B23-$B$17&gt;$B$16,"Ahead of pace",IF($B$17-C23/B23&gt;$B$16,"Behind pace","On pace")))</f>
        <v/>
      </c>
      <c r="J23" s="19" t="inlineStr">
        <is>
          <t>Both screening units were bought in month one, exactly as the approved budget planned. No further equipment spending is expected this year.</t>
        </is>
      </c>
      <c r="K23" s="20" t="n">
        <v>46568</v>
      </c>
      <c r="L23" s="19" t="inlineStr">
        <is>
          <t>Finance lead</t>
        </is>
      </c>
    </row>
    <row r="24">
      <c r="A24" s="14" t="inlineStr">
        <is>
          <t>Supplies</t>
        </is>
      </c>
      <c r="B24" s="39" t="n">
        <v>9500</v>
      </c>
      <c r="C24" s="39" t="n">
        <v>5000</v>
      </c>
      <c r="D24" s="40">
        <f>IF(B24="","",B24-C24)</f>
        <v/>
      </c>
      <c r="E24" s="17">
        <f>IF(OR(B24="",B24=0),"",C24/B24)</f>
        <v/>
      </c>
      <c r="F24" s="40">
        <f>IF(B24="","",C24-B24)</f>
        <v/>
      </c>
      <c r="G24" s="17">
        <f>IF(OR(B24="",B24=0),"",C24/B24-1)</f>
        <v/>
      </c>
      <c r="H24" s="18">
        <f>IF(OR(B24="",B24=0),"",IF($B$17&gt;=1,IF(ABS(C24/B24-1)&gt;$B$16,"Review",""),IF(ABS(C24/B24-$B$17)&gt;$B$16,"Review","")))</f>
        <v/>
      </c>
      <c r="I24" s="18">
        <f>IF(OR(B24="",B24=0,$B$17=""),"",IF(C24/B24-$B$17&gt;$B$16,"Ahead of pace",IF($B$17-C24/B24&gt;$B$16,"Behind pace","On pace")))</f>
        <v/>
      </c>
      <c r="J24" s="19" t="inlineStr"/>
      <c r="K24" s="20" t="n"/>
      <c r="L24" s="19" t="inlineStr"/>
    </row>
    <row r="25">
      <c r="A25" s="14" t="inlineStr">
        <is>
          <t>Contractual</t>
        </is>
      </c>
      <c r="B25" s="39" t="n">
        <v>35000</v>
      </c>
      <c r="C25" s="39" t="n">
        <v>0</v>
      </c>
      <c r="D25" s="40">
        <f>IF(B25="","",B25-C25)</f>
        <v/>
      </c>
      <c r="E25" s="17">
        <f>IF(OR(B25="",B25=0),"",C25/B25)</f>
        <v/>
      </c>
      <c r="F25" s="40">
        <f>IF(B25="","",C25-B25)</f>
        <v/>
      </c>
      <c r="G25" s="17">
        <f>IF(OR(B25="",B25=0),"",C25/B25-1)</f>
        <v/>
      </c>
      <c r="H25" s="18">
        <f>IF(OR(B25="",B25=0),"",IF($B$17&gt;=1,IF(ABS(C25/B25-1)&gt;$B$16,"Review",""),IF(ABS(C25/B25-$B$17)&gt;$B$16,"Review","")))</f>
        <v/>
      </c>
      <c r="I25" s="18">
        <f>IF(OR(B25="",B25=0,$B$17=""),"",IF(C25/B25-$B$17&gt;$B$16,"Ahead of pace",IF($B$17-C25/B25&gt;$B$16,"Behind pace","On pace")))</f>
        <v/>
      </c>
      <c r="J25" s="19" t="inlineStr">
        <is>
          <t>The independent evaluation contract was budgeted and never signed. Procurement is running a second solicitation with a target signature date of July 31. Escalated, because the year-one evaluation deliverable is at risk.</t>
        </is>
      </c>
      <c r="K25" s="20" t="n">
        <v>46568</v>
      </c>
      <c r="L25" s="19" t="inlineStr">
        <is>
          <t>Program director</t>
        </is>
      </c>
    </row>
    <row r="26">
      <c r="A26" s="14" t="inlineStr">
        <is>
          <t>Participant Support Costs</t>
        </is>
      </c>
      <c r="B26" s="39" t="n">
        <v>18000</v>
      </c>
      <c r="C26" s="39" t="n">
        <v>2400</v>
      </c>
      <c r="D26" s="40">
        <f>IF(B26="","",B26-C26)</f>
        <v/>
      </c>
      <c r="E26" s="17">
        <f>IF(OR(B26="",B26=0),"",C26/B26)</f>
        <v/>
      </c>
      <c r="F26" s="40">
        <f>IF(B26="","",C26-B26)</f>
        <v/>
      </c>
      <c r="G26" s="17">
        <f>IF(OR(B26="",B26=0),"",C26/B26-1)</f>
        <v/>
      </c>
      <c r="H26" s="18">
        <f>IF(OR(B26="",B26=0),"",IF($B$17&gt;=1,IF(ABS(C26/B26-1)&gt;$B$16,"Review",""),IF(ABS(C26/B26-$B$17)&gt;$B$16,"Review","")))</f>
        <v/>
      </c>
      <c r="I26" s="18">
        <f>IF(OR(B26="",B26=0,$B$17=""),"",IF(C26/B26-$B$17&gt;$B$16,"Ahead of pace",IF($B$17-C26/B26&gt;$B$16,"Behind pace","On pace")))</f>
        <v/>
      </c>
      <c r="J26" s="19" t="inlineStr">
        <is>
          <t>Stipend payments started late because enrollment ran two months behind. Enrollment reached plan in June and stipends resume in July. No budget revision requested yet, and moving this money to another category would need prior written approval.</t>
        </is>
      </c>
      <c r="K26" s="20" t="n">
        <v>46568</v>
      </c>
      <c r="L26" s="19" t="inlineStr">
        <is>
          <t>Program director</t>
        </is>
      </c>
    </row>
    <row r="27">
      <c r="A27" s="14" t="inlineStr">
        <is>
          <t>Other Direct Costs</t>
        </is>
      </c>
      <c r="B27" s="39" t="n">
        <v>7500</v>
      </c>
      <c r="C27" s="39" t="n">
        <v>9850</v>
      </c>
      <c r="D27" s="40">
        <f>IF(B27="","",B27-C27)</f>
        <v/>
      </c>
      <c r="E27" s="17">
        <f>IF(OR(B27="",B27=0),"",C27/B27)</f>
        <v/>
      </c>
      <c r="F27" s="40">
        <f>IF(B27="","",C27-B27)</f>
        <v/>
      </c>
      <c r="G27" s="17">
        <f>IF(OR(B27="",B27=0),"",C27/B27-1)</f>
        <v/>
      </c>
      <c r="H27" s="18">
        <f>IF(OR(B27="",B27=0),"",IF($B$17&gt;=1,IF(ABS(C27/B27-1)&gt;$B$16,"Review",""),IF(ABS(C27/B27-$B$17)&gt;$B$16,"Review","")))</f>
        <v/>
      </c>
      <c r="I27" s="18">
        <f>IF(OR(B27="",B27=0,$B$17=""),"",IF(C27/B27-$B$17&gt;$B$16,"Ahead of pace",IF($B$17-C27/B27&gt;$B$16,"Behind pace","On pace")))</f>
        <v/>
      </c>
      <c r="J27" s="19" t="inlineStr">
        <is>
          <t>Printing and interpretation ran ahead of plan after two extra community sessions. Coding checked against the ledger and confirmed correct. A transfer request goes in before the cumulative movement approaches the 10 percent restriction.</t>
        </is>
      </c>
      <c r="K27" s="20" t="n">
        <v>46568</v>
      </c>
      <c r="L27" s="19" t="inlineStr">
        <is>
          <t>Finance lead</t>
        </is>
      </c>
    </row>
    <row r="28">
      <c r="A28" s="21" t="inlineStr">
        <is>
          <t>Total direct costs</t>
        </is>
      </c>
      <c r="B28" s="41">
        <f>SUM(B20:B27)</f>
        <v/>
      </c>
      <c r="C28" s="41">
        <f>SUM(C20:C27)</f>
        <v/>
      </c>
      <c r="D28" s="41">
        <f>B28-C28</f>
        <v/>
      </c>
      <c r="E28" s="23">
        <f>IF(B28=0,"",C28/B28)</f>
        <v/>
      </c>
      <c r="F28" s="41">
        <f>C28-B28</f>
        <v/>
      </c>
      <c r="G28" s="23">
        <f>IF(B28=0,"",C28/B28-1)</f>
        <v/>
      </c>
      <c r="H28" s="24" t="n"/>
      <c r="I28" s="24" t="n"/>
      <c r="J28" s="24" t="inlineStr">
        <is>
          <t>Sum of the eight direct cost categories above.</t>
        </is>
      </c>
      <c r="K28" s="24" t="n"/>
      <c r="L28" s="24" t="n"/>
    </row>
    <row r="29">
      <c r="A29" s="14" t="inlineStr">
        <is>
          <t>Indirect costs (de minimis, 15 percent of MTDC)</t>
        </is>
      </c>
      <c r="B29" s="40">
        <f>ROUND((B28-B23-B26)*0.15,0)</f>
        <v/>
      </c>
      <c r="C29" s="39" t="n">
        <v>12193.2</v>
      </c>
      <c r="D29" s="40">
        <f>IF(B29="","",B29-C29)</f>
        <v/>
      </c>
      <c r="E29" s="17">
        <f>IF(OR(B29="",B29=0),"",C29/B29)</f>
        <v/>
      </c>
      <c r="F29" s="40">
        <f>IF(B29="","",C29-B29)</f>
        <v/>
      </c>
      <c r="G29" s="17">
        <f>IF(OR(B29="",B29=0),"",C29/B29-1)</f>
        <v/>
      </c>
      <c r="H29" s="18">
        <f>IF(OR(B29="",B29=0),"",IF($B$17&gt;=1,IF(ABS(C29/B29-1)&gt;$B$16,"Review",""),IF(ABS(C29/B29-$B$17)&gt;$B$16,"Review","")))</f>
        <v/>
      </c>
      <c r="I29" s="18">
        <f>IF(OR(B29="",B29=0,$B$17=""),"",IF(C29/B29-$B$17&gt;$B$16,"Ahead of pace",IF($B$17-C29/B29&gt;$B$16,"Behind pace","On pace")))</f>
        <v/>
      </c>
      <c r="J29" s="19" t="inlineStr">
        <is>
          <t>The approved figure is a formula: total direct costs less equipment and less participant support costs, at 15 percent. If your award carries a subaward, take the portion of each subaward above $50,000 out of the base as well. Replace the whole cell with your negotiated rate calculation if you have one. The actual figure is the indirect charged in the ledger, and the check at B41 compares it with the actual base.</t>
        </is>
      </c>
      <c r="K29" s="19" t="n"/>
      <c r="L29" s="19" t="inlineStr">
        <is>
          <t>Finance lead</t>
        </is>
      </c>
    </row>
    <row r="30">
      <c r="A30" s="21" t="inlineStr">
        <is>
          <t>TOTAL AWARD</t>
        </is>
      </c>
      <c r="B30" s="41">
        <f>B28+B29</f>
        <v/>
      </c>
      <c r="C30" s="41">
        <f>C28+C29</f>
        <v/>
      </c>
      <c r="D30" s="41">
        <f>B30-C30</f>
        <v/>
      </c>
      <c r="E30" s="23">
        <f>IF(B30=0,"",C30/B30)</f>
        <v/>
      </c>
      <c r="F30" s="41">
        <f>C30-B30</f>
        <v/>
      </c>
      <c r="G30" s="23">
        <f>IF(B30=0,"",C30/B30-1)</f>
        <v/>
      </c>
      <c r="H30" s="24" t="n"/>
      <c r="I30" s="24" t="n"/>
      <c r="J30" s="24" t="inlineStr">
        <is>
          <t>Direct plus indirect. This figure must equal the total on the award notice.</t>
        </is>
      </c>
      <c r="K30" s="24" t="n"/>
      <c r="L30" s="24" t="n"/>
    </row>
    <row r="32">
      <c r="A32" s="3" t="inlineStr">
        <is>
          <t>Checks that run on the figures above</t>
        </is>
      </c>
      <c r="B32" s="6" t="n"/>
      <c r="C32" s="6" t="n"/>
      <c r="D32" s="6" t="n"/>
      <c r="E32" s="6" t="n"/>
      <c r="F32" s="6" t="n"/>
      <c r="G32" s="6" t="n"/>
      <c r="H32" s="6" t="n"/>
      <c r="I32" s="6" t="n"/>
      <c r="J32" s="6" t="n"/>
      <c r="K32" s="6" t="n"/>
      <c r="L32" s="6" t="n"/>
    </row>
    <row r="33">
      <c r="A33" s="42" t="inlineStr">
        <is>
          <t>Lines flagged for review</t>
        </is>
      </c>
      <c r="B33" s="25">
        <f>COUNTIF(H20:H29,"Review")</f>
        <v/>
      </c>
      <c r="C33" s="11" t="inlineStr">
        <is>
          <t>Each one needs a written cause and a next step before the next report goes out.</t>
        </is>
      </c>
    </row>
    <row r="34">
      <c r="A34" s="42" t="inlineStr">
        <is>
          <t>Flagged lines with no written explanation</t>
        </is>
      </c>
      <c r="B34" s="25">
        <f>SUMPRODUCT(--(H20:H29="Review"),--(J20:J29=""))</f>
        <v/>
      </c>
      <c r="C34" s="26">
        <f>IF(B34=0,"Every flagged line carries a cause and an action.","Write a cause and an action against each one before the report date.")</f>
        <v/>
      </c>
    </row>
    <row r="35">
      <c r="A35" s="42" t="inlineStr">
        <is>
          <t>Share of the award spent</t>
        </is>
      </c>
      <c r="B35" s="12">
        <f>IF(B30=0,"",C30/B30)</f>
        <v/>
      </c>
    </row>
    <row r="36">
      <c r="A36" s="42" t="inlineStr">
        <is>
          <t>Share of the period of performance elapsed</t>
        </is>
      </c>
      <c r="B36" s="12">
        <f>B17</f>
        <v/>
      </c>
    </row>
    <row r="37">
      <c r="A37" s="42" t="inlineStr">
        <is>
          <t>Burn pace against the calendar</t>
        </is>
      </c>
      <c r="B37" s="26">
        <f>IF(OR(B35="",B36=""),"",IF(B35-B36&gt;$B$16,"Ahead of the calendar",IF(B36-B35&gt;$B$16,"Behind the calendar","On pace with the calendar")))</f>
        <v/>
      </c>
    </row>
    <row r="38">
      <c r="A38" s="42" t="inlineStr">
        <is>
          <t>Cumulative overspend across direct cost categories</t>
        </is>
      </c>
      <c r="B38" s="43">
        <f>SUMIF(F20:F27,"&gt;0")</f>
        <v/>
      </c>
      <c r="C38" s="11" t="inlineStr">
        <is>
          <t>The sum of every direct line that is over its approved amount. This is the money that has already moved.</t>
        </is>
      </c>
    </row>
    <row r="39">
      <c r="A39" s="42" t="inlineStr">
        <is>
          <t>Cumulative overspend as a share of the total approved budget, including cost share</t>
        </is>
      </c>
      <c r="B39" s="12">
        <f>IF((B30+B49)=0,"",B38/(B30+B49))</f>
        <v/>
      </c>
    </row>
    <row r="40">
      <c r="A40" s="42" t="inlineStr">
        <is>
          <t>Transfer restriction test</t>
        </is>
      </c>
      <c r="B40" s="26">
        <f>IF(B39="","",IF(B39&gt;0.1,"Past the 10 percent restriction. Request prior approval before the next transfer.","Within the 10 percent restriction at 2 CFR 200.308."))</f>
        <v/>
      </c>
    </row>
    <row r="41">
      <c r="A41" s="42" t="inlineStr">
        <is>
          <t>Indirect charged to date as a share of the actual modified total direct cost base</t>
        </is>
      </c>
      <c r="B41" s="12">
        <f>IF((C28-C23-C26)=0,"",ROUND(C29/(C28-C23-C26),4))</f>
        <v/>
      </c>
      <c r="C41" s="11" t="inlineStr">
        <is>
          <t>Up to 15 percent is allowed for a recipient without a current federally negotiated rate. Above 15 percent, the indirect line is overcharged.</t>
        </is>
      </c>
    </row>
    <row r="42">
      <c r="A42" s="42" t="inlineStr">
        <is>
          <t>Cross-check, remaining equals approved less actual</t>
        </is>
      </c>
      <c r="B42" s="26">
        <f>IF(ROUND(SUM(D20:D27,D29)-(B30-C30),2)=0,"Balanced","Check, someone typed over a formula")</f>
        <v/>
      </c>
    </row>
    <row r="44">
      <c r="A44" s="3" t="inlineStr">
        <is>
          <t>Cost share and match, documented separately</t>
        </is>
      </c>
      <c r="B44" s="6" t="n"/>
      <c r="C44" s="6" t="n"/>
      <c r="D44" s="6" t="n"/>
      <c r="E44" s="6" t="n"/>
      <c r="F44" s="6" t="n"/>
      <c r="G44" s="6" t="n"/>
      <c r="H44" s="6" t="n"/>
      <c r="I44" s="6" t="n"/>
      <c r="J44" s="6" t="n"/>
      <c r="K44" s="6" t="n"/>
      <c r="L44" s="6" t="n"/>
    </row>
    <row r="45">
      <c r="A45" s="13" t="inlineStr">
        <is>
          <t>Match line</t>
        </is>
      </c>
      <c r="B45" s="13" t="inlineStr">
        <is>
          <t>Committed amount</t>
        </is>
      </c>
      <c r="C45" s="13" t="inlineStr">
        <is>
          <t>Documented to date</t>
        </is>
      </c>
      <c r="D45" s="13" t="inlineStr">
        <is>
          <t>Remaining</t>
        </is>
      </c>
      <c r="E45" s="13" t="inlineStr">
        <is>
          <t>Percent documented</t>
        </is>
      </c>
      <c r="F45" s="13" t="inlineStr">
        <is>
          <t>Evidence held in the file</t>
        </is>
      </c>
    </row>
    <row r="46">
      <c r="A46" s="19" t="inlineStr">
        <is>
          <t>In-kind clinic space provided by a partner agency</t>
        </is>
      </c>
      <c r="B46" s="39" t="n">
        <v>12000</v>
      </c>
      <c r="C46" s="39" t="n">
        <v>6000</v>
      </c>
      <c r="D46" s="40">
        <f>IF(B46="","",B46-C46)</f>
        <v/>
      </c>
      <c r="E46" s="17">
        <f>IF(OR(B46="",B46=0),"",C46/B46)</f>
        <v/>
      </c>
      <c r="F46" s="19" t="inlineStr">
        <is>
          <t>Signed space-use agreement plus a monthly occupancy log countersigned by the partner</t>
        </is>
      </c>
    </row>
    <row r="47">
      <c r="A47" s="19" t="inlineStr">
        <is>
          <t>Partner agency staff time on screening days</t>
        </is>
      </c>
      <c r="B47" s="39" t="n">
        <v>9000</v>
      </c>
      <c r="C47" s="39" t="n">
        <v>4100</v>
      </c>
      <c r="D47" s="40">
        <f>IF(B47="","",B47-C47)</f>
        <v/>
      </c>
      <c r="E47" s="17">
        <f>IF(OR(B47="",B47=0),"",C47/B47)</f>
        <v/>
      </c>
      <c r="F47" s="19" t="inlineStr">
        <is>
          <t>Partner payroll register extract and a signed activity record for each screening day</t>
        </is>
      </c>
    </row>
    <row r="48">
      <c r="A48" s="19" t="inlineStr">
        <is>
          <t>Cash from unrestricted funds</t>
        </is>
      </c>
      <c r="B48" s="39" t="n">
        <v>4000</v>
      </c>
      <c r="C48" s="39" t="n">
        <v>4000</v>
      </c>
      <c r="D48" s="40">
        <f>IF(B48="","",B48-C48)</f>
        <v/>
      </c>
      <c r="E48" s="17">
        <f>IF(OR(B48="",B48=0),"",C48/B48)</f>
        <v/>
      </c>
      <c r="F48" s="19" t="inlineStr">
        <is>
          <t>Board resolution and the general ledger transfer entry</t>
        </is>
      </c>
    </row>
    <row r="49">
      <c r="A49" s="21" t="inlineStr">
        <is>
          <t>Total cost share</t>
        </is>
      </c>
      <c r="B49" s="41">
        <f>SUM(B46:B48)</f>
        <v/>
      </c>
      <c r="C49" s="41">
        <f>SUM(C46:C48)</f>
        <v/>
      </c>
      <c r="D49" s="41">
        <f>B49-C49</f>
        <v/>
      </c>
      <c r="E49" s="23">
        <f>IF(B49=0,"",C49/B49)</f>
        <v/>
      </c>
      <c r="F49" s="24" t="inlineStr">
        <is>
          <t>Cost share must be verifiable in your own records, must not be counted toward any other federal award, and must be allowable under the cost principles.</t>
        </is>
      </c>
    </row>
    <row r="50">
      <c r="A50" s="11" t="inlineStr">
        <is>
          <t>The documented amount and the claimed amount have to be the same number. Give match its own rows with a source note, and never claim a figure the file cannot evidence.</t>
        </is>
      </c>
    </row>
    <row r="52">
      <c r="A52" s="3" t="inlineStr">
        <is>
          <t>What a flag usually means</t>
        </is>
      </c>
      <c r="B52" s="6" t="n"/>
      <c r="C52" s="6" t="n"/>
      <c r="D52" s="6" t="n"/>
      <c r="E52" s="6" t="n"/>
      <c r="F52" s="6" t="n"/>
      <c r="G52" s="6" t="n"/>
      <c r="H52" s="6" t="n"/>
      <c r="I52" s="6" t="n"/>
      <c r="J52" s="6" t="n"/>
      <c r="K52" s="6" t="n"/>
      <c r="L52" s="6" t="n"/>
    </row>
    <row r="53">
      <c r="A53" s="13" t="inlineStr">
        <is>
          <t>Flag</t>
        </is>
      </c>
      <c r="B53" s="13" t="inlineStr">
        <is>
          <t>What it usually means</t>
        </is>
      </c>
      <c r="C53" s="13" t="inlineStr">
        <is>
          <t>What you do</t>
        </is>
      </c>
    </row>
    <row r="54">
      <c r="A54" s="14" t="inlineStr">
        <is>
          <t>Line over budget with the period half gone</t>
        </is>
      </c>
      <c r="B54" s="19" t="inlineStr">
        <is>
          <t>Spending ran ahead of plan, or costs were coded to this line by mistake</t>
        </is>
      </c>
      <c r="C54" s="19" t="inlineStr">
        <is>
          <t>Check the coding first, then slow the spend or request a transfer before the cumulative movement crosses the restriction</t>
        </is>
      </c>
    </row>
    <row r="55">
      <c r="A55" s="14" t="inlineStr">
        <is>
          <t>Line near zero with the period half gone</t>
        </is>
      </c>
      <c r="B55" s="19" t="inlineStr">
        <is>
          <t>The planned activity never started</t>
        </is>
      </c>
      <c r="C55" s="19" t="inlineStr">
        <is>
          <t>Reset the plan or ask the funder for a budget revision, and say so in the next report</t>
        </is>
      </c>
    </row>
    <row r="56">
      <c r="A56" s="14" t="inlineStr">
        <is>
          <t>Contracted line at zero</t>
        </is>
      </c>
      <c r="B56" s="19" t="inlineStr">
        <is>
          <t>The contract was budgeted and never signed</t>
        </is>
      </c>
      <c r="C56" s="19" t="inlineStr">
        <is>
          <t>Escalate, because a deliverable is at risk and the money cannot be spent late in the period</t>
        </is>
      </c>
    </row>
    <row r="57">
      <c r="A57" s="14" t="inlineStr">
        <is>
          <t>Cumulative transfers approaching the restriction</t>
        </is>
      </c>
      <c r="B57" s="19" t="inlineStr">
        <is>
          <t>Further movement between categories may be blocked</t>
        </is>
      </c>
      <c r="C57" s="19" t="inlineStr">
        <is>
          <t>Request prior approval before the next transfer rather than after it</t>
        </is>
      </c>
    </row>
    <row r="58">
      <c r="A58" s="14" t="inlineStr">
        <is>
          <t>A cost posted to the wrong award</t>
        </is>
      </c>
      <c r="B58" s="19" t="inlineStr">
        <is>
          <t>Coding error</t>
        </is>
      </c>
      <c r="C58" s="19" t="inlineStr">
        <is>
          <t>Recode it. A cost allocable to one award may not be charged to another to overcome a fund deficiency</t>
        </is>
      </c>
    </row>
    <row r="59">
      <c r="A59" s="14" t="inlineStr">
        <is>
          <t>Participant support costs running behind</t>
        </is>
      </c>
      <c r="B59" s="19" t="inlineStr">
        <is>
          <t>Enrollment or the activity behind the stipends is late</t>
        </is>
      </c>
      <c r="C59" s="19" t="inlineStr">
        <is>
          <t>Moving this money to another category needs prior written approval, so fix the activity before you move the budget</t>
        </is>
      </c>
    </row>
    <row r="61">
      <c r="A61" s="5" t="inlineStr">
        <is>
          <t>Source: https://www.grantcue.com/blog/budget-vs-actual-grant-tracker-template | GrantCue</t>
        </is>
      </c>
    </row>
  </sheetData>
  <conditionalFormatting sqref="H20:H29">
    <cfRule type="expression" priority="1" dxfId="0" stopIfTrue="0">
      <formula>$H20="Review"</formula>
    </cfRule>
  </conditionalFormatting>
  <conditionalFormatting sqref="B34">
    <cfRule type="expression" priority="2" dxfId="0" stopIfTrue="0">
      <formula>$B$34&gt;0</formula>
    </cfRule>
  </conditionalFormatting>
  <conditionalFormatting sqref="B40">
    <cfRule type="expression" priority="3" dxfId="0" stopIfTrue="0">
      <formula>LEFT($B$40,4)="Past"</formula>
    </cfRule>
  </conditionalFormatting>
  <conditionalFormatting sqref="B41">
    <cfRule type="expression" priority="4" dxfId="0" stopIfTrue="0">
      <formula>AND(ISNUMBER($B$41),$B$41&gt;0.15)</formula>
    </cfRule>
  </conditionalFormatting>
  <conditionalFormatting sqref="B42">
    <cfRule type="expression" priority="5" dxfId="0" stopIfTrue="0">
      <formula>LEFT($B$42,5)="Check"</formula>
    </cfRule>
  </conditionalFormatting>
  <dataValidations count="6">
    <dataValidation sqref="B10:B12" showDropDown="0" showInputMessage="0" showErrorMessage="1" allowBlank="1" errorTitle="Date" error="Enter a date, for example 2027-06-30." type="date" errorStyle="stop" operator="greaterThanOrEqual">
      <formula1>36526</formula1>
    </dataValidation>
    <dataValidation sqref="B14" showDropDown="0" showInputMessage="0" showErrorMessage="1" allowBlank="1" errorTitle="Payment method" error="Choose Advance or Reimbursement." type="list" errorStyle="stop">
      <formula1>"Advance,Reimbursement"</formula1>
    </dataValidation>
    <dataValidation sqref="B16" showDropDown="0" showInputMessage="0" showErrorMessage="1" allowBlank="1" errorTitle="Variance threshold" error="Enter the threshold as a percentage between 0 and 100, for example 10%." type="decimal" errorStyle="stop" operator="between">
      <formula1>0</formula1>
      <formula2>1</formula2>
    </dataValidation>
    <dataValidation sqref="B20:B27 B46:C48" showDropDown="0" showInputMessage="0" showErrorMessage="1" allowBlank="1" errorTitle="Amount" error="Enter an amount as a number with no $ sign." type="decimal" errorStyle="stop" operator="greaterThanOrEqual">
      <formula1>0</formula1>
    </dataValidation>
    <dataValidation sqref="C20:C27 C29" showDropDown="0" showInputMessage="0" showErrorMessage="1" allowBlank="1" errorTitle="Actual to date" error="Enter the ledger amount as a number with no $ sign. A net credit can be negative." type="decimal" errorStyle="stop" operator="between">
      <formula1>-1000000000</formula1>
      <formula2>1000000000</formula2>
    </dataValidation>
    <dataValidation sqref="K20:K29" showDropDown="0" showInputMessage="0" showErrorMessage="1" allowBlank="1" errorTitle="Note date" error="Enter the date of the note." type="date" errorStyle="stop" operator="greaterThanOrEqual">
      <formula1>36526</formula1>
    </dataValidation>
  </dataValidations>
  <pageMargins left="0.5" right="0.5" top="0.6" bottom="0.7" header="0.3" footer="0.3"/>
  <pageSetup orientation="landscape" paperSize="1" fitToHeight="0" fitToWidth="1"/>
  <headerFooter>
    <oddHeader/>
    <oddFooter>&amp;L&amp;8 Source: https://www.grantcue.com/blog/budget-vs-actual-grant-tracker-template | GrantCue&amp;R&amp;8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9"/>
  <sheetViews>
    <sheetView workbookViewId="0">
      <pane ySplit="4" topLeftCell="A5" activePane="bottomLeft" state="frozen"/>
      <selection pane="bottomLeft" activeCell="A1" sqref="A1"/>
    </sheetView>
  </sheetViews>
  <sheetFormatPr baseColWidth="8" defaultRowHeight="15"/>
  <cols>
    <col width="22" customWidth="1" min="1" max="1"/>
    <col width="46" customWidth="1" min="2" max="2"/>
    <col width="16" customWidth="1" min="3" max="3"/>
    <col width="14" customWidth="1" min="4" max="4"/>
    <col width="14" customWidth="1" min="5" max="5"/>
    <col width="20" customWidth="1" min="6" max="6"/>
    <col width="62" customWidth="1" min="7" max="7"/>
  </cols>
  <sheetData>
    <row r="1">
      <c r="A1" s="1" t="inlineStr">
        <is>
          <t>Payroll Allocation and the 100 Percent Test</t>
        </is>
      </c>
    </row>
    <row r="2">
      <c r="A2" s="38" t="inlineStr">
        <is>
          <t>Illustrative figures, not data from a real organization. Roles are used instead of names. Charges to federal awards for salaries and wages must rest on records that accurately reflect the work performed.</t>
        </is>
      </c>
    </row>
    <row r="4">
      <c r="A4" s="13" t="inlineStr">
        <is>
          <t>Employee (role)</t>
        </is>
      </c>
      <c r="B4" s="13" t="inlineStr">
        <is>
          <t>Award or cost objective</t>
        </is>
      </c>
      <c r="C4" s="13" t="inlineStr">
        <is>
          <t>Percent of effort</t>
        </is>
      </c>
      <c r="D4" s="13" t="inlineStr">
        <is>
          <t>Effective from</t>
        </is>
      </c>
      <c r="E4" s="13" t="inlineStr">
        <is>
          <t>Effective to</t>
        </is>
      </c>
      <c r="F4" s="13" t="inlineStr">
        <is>
          <t>Approved by (role)</t>
        </is>
      </c>
      <c r="G4" s="13" t="inlineStr">
        <is>
          <t>Support record behind the share</t>
        </is>
      </c>
    </row>
    <row r="5">
      <c r="A5" s="14" t="inlineStr">
        <is>
          <t>Program Manager</t>
        </is>
      </c>
      <c r="B5" s="19" t="inlineStr">
        <is>
          <t>Community Health Screening (EXAMPLE-2027-0142)</t>
        </is>
      </c>
      <c r="C5" s="28" t="n">
        <v>0.4</v>
      </c>
      <c r="D5" s="20" t="n">
        <v>46388</v>
      </c>
      <c r="E5" s="20" t="n">
        <v>46752</v>
      </c>
      <c r="F5" s="19" t="inlineStr">
        <is>
          <t>Executive director</t>
        </is>
      </c>
      <c r="G5" s="19" t="inlineStr">
        <is>
          <t>Monthly activity record signed by the employee and the supervisor</t>
        </is>
      </c>
    </row>
    <row r="6">
      <c r="A6" s="14" t="inlineStr">
        <is>
          <t>Program Manager</t>
        </is>
      </c>
      <c r="B6" s="19" t="inlineStr">
        <is>
          <t>Youth Workforce Readiness</t>
        </is>
      </c>
      <c r="C6" s="28" t="n">
        <v>0.35</v>
      </c>
      <c r="D6" s="20" t="n">
        <v>46388</v>
      </c>
      <c r="E6" s="20" t="n">
        <v>46752</v>
      </c>
      <c r="F6" s="19" t="inlineStr">
        <is>
          <t>Executive director</t>
        </is>
      </c>
      <c r="G6" s="19" t="inlineStr">
        <is>
          <t>Monthly activity record signed by the employee and the supervisor</t>
        </is>
      </c>
    </row>
    <row r="7">
      <c r="A7" s="14" t="inlineStr">
        <is>
          <t>Program Manager</t>
        </is>
      </c>
      <c r="B7" s="19" t="inlineStr">
        <is>
          <t>Unrestricted, general management</t>
        </is>
      </c>
      <c r="C7" s="28" t="n">
        <v>0.25</v>
      </c>
      <c r="D7" s="20" t="n">
        <v>46388</v>
      </c>
      <c r="E7" s="20" t="n">
        <v>46752</v>
      </c>
      <c r="F7" s="19" t="inlineStr">
        <is>
          <t>Executive director</t>
        </is>
      </c>
      <c r="G7" s="19" t="inlineStr">
        <is>
          <t>Residual of the two award records above</t>
        </is>
      </c>
    </row>
    <row r="8">
      <c r="A8" s="14" t="inlineStr">
        <is>
          <t>Outreach Worker 1</t>
        </is>
      </c>
      <c r="B8" s="19" t="inlineStr">
        <is>
          <t>Community Health Screening (EXAMPLE-2027-0142)</t>
        </is>
      </c>
      <c r="C8" s="28" t="n">
        <v>1</v>
      </c>
      <c r="D8" s="20" t="n">
        <v>46388</v>
      </c>
      <c r="E8" s="20" t="n">
        <v>46752</v>
      </c>
      <c r="F8" s="19" t="inlineStr">
        <is>
          <t>Program director</t>
        </is>
      </c>
      <c r="G8" s="19" t="inlineStr">
        <is>
          <t>Full time on one award, confirmed in the semiannual certification</t>
        </is>
      </c>
    </row>
    <row r="9">
      <c r="A9" s="14" t="inlineStr">
        <is>
          <t>Outreach Worker 2</t>
        </is>
      </c>
      <c r="B9" s="19" t="inlineStr">
        <is>
          <t>Community Health Screening (EXAMPLE-2027-0142)</t>
        </is>
      </c>
      <c r="C9" s="28" t="n">
        <v>0.6</v>
      </c>
      <c r="D9" s="20" t="n">
        <v>46388</v>
      </c>
      <c r="E9" s="20" t="n">
        <v>46568</v>
      </c>
      <c r="F9" s="19" t="inlineStr">
        <is>
          <t>Program director</t>
        </is>
      </c>
      <c r="G9" s="19" t="inlineStr">
        <is>
          <t>Monthly activity record, split reviewed at each close</t>
        </is>
      </c>
    </row>
    <row r="10">
      <c r="A10" s="14" t="inlineStr">
        <is>
          <t>Outreach Worker 2</t>
        </is>
      </c>
      <c r="B10" s="19" t="inlineStr">
        <is>
          <t>Food Access Partnership</t>
        </is>
      </c>
      <c r="C10" s="28" t="n">
        <v>0.4</v>
      </c>
      <c r="D10" s="20" t="n">
        <v>46388</v>
      </c>
      <c r="E10" s="20" t="n">
        <v>46568</v>
      </c>
      <c r="F10" s="19" t="inlineStr">
        <is>
          <t>Program director</t>
        </is>
      </c>
      <c r="G10" s="19" t="inlineStr">
        <is>
          <t>Monthly activity record, split reviewed at each close</t>
        </is>
      </c>
    </row>
    <row r="11">
      <c r="A11" s="14" t="inlineStr">
        <is>
          <t>Data Coordinator</t>
        </is>
      </c>
      <c r="B11" s="19" t="inlineStr">
        <is>
          <t>Community Health Screening (EXAMPLE-2027-0142)</t>
        </is>
      </c>
      <c r="C11" s="28" t="n">
        <v>0.25</v>
      </c>
      <c r="D11" s="20" t="n">
        <v>46388</v>
      </c>
      <c r="E11" s="20" t="n">
        <v>46752</v>
      </c>
      <c r="F11" s="19" t="inlineStr">
        <is>
          <t>Program director</t>
        </is>
      </c>
      <c r="G11" s="19" t="inlineStr">
        <is>
          <t>Monthly activity record</t>
        </is>
      </c>
    </row>
    <row r="12">
      <c r="A12" s="14" t="inlineStr">
        <is>
          <t>Data Coordinator</t>
        </is>
      </c>
      <c r="B12" s="19" t="inlineStr">
        <is>
          <t>Youth Workforce Readiness</t>
        </is>
      </c>
      <c r="C12" s="28" t="n">
        <v>0.25</v>
      </c>
      <c r="D12" s="20" t="n">
        <v>46388</v>
      </c>
      <c r="E12" s="20" t="n">
        <v>46752</v>
      </c>
      <c r="F12" s="19" t="inlineStr">
        <is>
          <t>Program director</t>
        </is>
      </c>
      <c r="G12" s="19" t="inlineStr">
        <is>
          <t>Monthly activity record</t>
        </is>
      </c>
    </row>
    <row r="13">
      <c r="A13" s="14" t="inlineStr">
        <is>
          <t>Data Coordinator</t>
        </is>
      </c>
      <c r="B13" s="19" t="inlineStr">
        <is>
          <t>Unrestricted, evaluation support</t>
        </is>
      </c>
      <c r="C13" s="28" t="n">
        <v>0.5</v>
      </c>
      <c r="D13" s="20" t="n">
        <v>46388</v>
      </c>
      <c r="E13" s="20" t="n">
        <v>46752</v>
      </c>
      <c r="F13" s="19" t="inlineStr">
        <is>
          <t>Program director</t>
        </is>
      </c>
      <c r="G13" s="19" t="inlineStr">
        <is>
          <t>Residual of the two award records above</t>
        </is>
      </c>
    </row>
    <row r="14">
      <c r="A14" s="14" t="inlineStr">
        <is>
          <t>Finance Manager</t>
        </is>
      </c>
      <c r="B14" s="19" t="inlineStr">
        <is>
          <t>Community Health Screening (EXAMPLE-2027-0142)</t>
        </is>
      </c>
      <c r="C14" s="28" t="n">
        <v>0.1</v>
      </c>
      <c r="D14" s="20" t="n">
        <v>46388</v>
      </c>
      <c r="E14" s="20" t="n">
        <v>46752</v>
      </c>
      <c r="F14" s="19" t="inlineStr">
        <is>
          <t>Executive director</t>
        </is>
      </c>
      <c r="G14" s="19" t="inlineStr">
        <is>
          <t>Charged as a direct cost only where the award allows it and the work is identifiable</t>
        </is>
      </c>
    </row>
    <row r="15">
      <c r="A15" s="14" t="inlineStr">
        <is>
          <t>Finance Manager</t>
        </is>
      </c>
      <c r="B15" s="19" t="inlineStr">
        <is>
          <t>Youth Workforce Readiness</t>
        </is>
      </c>
      <c r="C15" s="28" t="n">
        <v>0.1</v>
      </c>
      <c r="D15" s="20" t="n">
        <v>46388</v>
      </c>
      <c r="E15" s="20" t="n">
        <v>46752</v>
      </c>
      <c r="F15" s="19" t="inlineStr">
        <is>
          <t>Executive director</t>
        </is>
      </c>
      <c r="G15" s="19" t="inlineStr">
        <is>
          <t>Charged as a direct cost only where the award allows it and the work is identifiable</t>
        </is>
      </c>
    </row>
    <row r="16">
      <c r="A16" s="14" t="inlineStr">
        <is>
          <t>Finance Manager</t>
        </is>
      </c>
      <c r="B16" s="19" t="inlineStr">
        <is>
          <t>Unrestricted, finance and administration</t>
        </is>
      </c>
      <c r="C16" s="28" t="n">
        <v>0.8</v>
      </c>
      <c r="D16" s="20" t="n">
        <v>46388</v>
      </c>
      <c r="E16" s="20" t="n">
        <v>46752</v>
      </c>
      <c r="F16" s="19" t="inlineStr">
        <is>
          <t>Executive director</t>
        </is>
      </c>
      <c r="G16" s="19" t="inlineStr">
        <is>
          <t>Residual, carried in the indirect pool</t>
        </is>
      </c>
    </row>
    <row r="18">
      <c r="A18" s="3" t="inlineStr">
        <is>
          <t>Per-period test at the as-of date on the Award Tracker tab: every employee must total 100 percent</t>
        </is>
      </c>
      <c r="B18" s="6" t="n"/>
      <c r="C18" s="6" t="n"/>
      <c r="D18" s="6" t="n"/>
      <c r="E18" s="6" t="n"/>
      <c r="F18" s="6" t="n"/>
      <c r="G18" s="6" t="n"/>
    </row>
    <row r="19">
      <c r="A19" s="13" t="inlineStr">
        <is>
          <t>Employee (role)</t>
        </is>
      </c>
      <c r="B19" s="13" t="inlineStr">
        <is>
          <t>Total allocated</t>
        </is>
      </c>
      <c r="C19" s="13" t="inlineStr">
        <is>
          <t>Test result</t>
        </is>
      </c>
    </row>
    <row r="20">
      <c r="A20" s="14" t="inlineStr">
        <is>
          <t>Program Manager</t>
        </is>
      </c>
      <c r="B20" s="17">
        <f>IF(OR(A20="",'Award Tracker'!$B$12=""),"",SUMIFS($C$5:$C$16,$A$5:$A$16,A20,$D$5:$D$16,"&lt;="&amp;'Award Tracker'!$B$12,$E$5:$E$16,"&gt;="&amp;'Award Tracker'!$B$12))</f>
        <v/>
      </c>
      <c r="C20" s="29">
        <f>IF(B20="","",IF(COUNTIFS($A$5:$A$16,A20,$D$5:$D$16,"&lt;="&amp;'Award Tracker'!$B$12,$E$5:$E$16,"&gt;="&amp;'Award Tracker'!$B$12)=0,"No row in force on the as-of date",IF(ROUND(B20,4)=1,"Totals 100 percent","Check, this does not total 100 percent")))</f>
        <v/>
      </c>
    </row>
    <row r="21">
      <c r="A21" s="14" t="inlineStr">
        <is>
          <t>Outreach Worker 1</t>
        </is>
      </c>
      <c r="B21" s="17">
        <f>IF(OR(A21="",'Award Tracker'!$B$12=""),"",SUMIFS($C$5:$C$16,$A$5:$A$16,A21,$D$5:$D$16,"&lt;="&amp;'Award Tracker'!$B$12,$E$5:$E$16,"&gt;="&amp;'Award Tracker'!$B$12))</f>
        <v/>
      </c>
      <c r="C21" s="29">
        <f>IF(B21="","",IF(COUNTIFS($A$5:$A$16,A21,$D$5:$D$16,"&lt;="&amp;'Award Tracker'!$B$12,$E$5:$E$16,"&gt;="&amp;'Award Tracker'!$B$12)=0,"No row in force on the as-of date",IF(ROUND(B21,4)=1,"Totals 100 percent","Check, this does not total 100 percent")))</f>
        <v/>
      </c>
    </row>
    <row r="22">
      <c r="A22" s="14" t="inlineStr">
        <is>
          <t>Outreach Worker 2</t>
        </is>
      </c>
      <c r="B22" s="17">
        <f>IF(OR(A22="",'Award Tracker'!$B$12=""),"",SUMIFS($C$5:$C$16,$A$5:$A$16,A22,$D$5:$D$16,"&lt;="&amp;'Award Tracker'!$B$12,$E$5:$E$16,"&gt;="&amp;'Award Tracker'!$B$12))</f>
        <v/>
      </c>
      <c r="C22" s="29">
        <f>IF(B22="","",IF(COUNTIFS($A$5:$A$16,A22,$D$5:$D$16,"&lt;="&amp;'Award Tracker'!$B$12,$E$5:$E$16,"&gt;="&amp;'Award Tracker'!$B$12)=0,"No row in force on the as-of date",IF(ROUND(B22,4)=1,"Totals 100 percent","Check, this does not total 100 percent")))</f>
        <v/>
      </c>
    </row>
    <row r="23">
      <c r="A23" s="14" t="inlineStr">
        <is>
          <t>Data Coordinator</t>
        </is>
      </c>
      <c r="B23" s="17">
        <f>IF(OR(A23="",'Award Tracker'!$B$12=""),"",SUMIFS($C$5:$C$16,$A$5:$A$16,A23,$D$5:$D$16,"&lt;="&amp;'Award Tracker'!$B$12,$E$5:$E$16,"&gt;="&amp;'Award Tracker'!$B$12))</f>
        <v/>
      </c>
      <c r="C23" s="29">
        <f>IF(B23="","",IF(COUNTIFS($A$5:$A$16,A23,$D$5:$D$16,"&lt;="&amp;'Award Tracker'!$B$12,$E$5:$E$16,"&gt;="&amp;'Award Tracker'!$B$12)=0,"No row in force on the as-of date",IF(ROUND(B23,4)=1,"Totals 100 percent","Check, this does not total 100 percent")))</f>
        <v/>
      </c>
    </row>
    <row r="24">
      <c r="A24" s="14" t="inlineStr">
        <is>
          <t>Finance Manager</t>
        </is>
      </c>
      <c r="B24" s="17">
        <f>IF(OR(A24="",'Award Tracker'!$B$12=""),"",SUMIFS($C$5:$C$16,$A$5:$A$16,A24,$D$5:$D$16,"&lt;="&amp;'Award Tracker'!$B$12,$E$5:$E$16,"&gt;="&amp;'Award Tracker'!$B$12))</f>
        <v/>
      </c>
      <c r="C24" s="29">
        <f>IF(B24="","",IF(COUNTIFS($A$5:$A$16,A24,$D$5:$D$16,"&lt;="&amp;'Award Tracker'!$B$12,$E$5:$E$16,"&gt;="&amp;'Award Tracker'!$B$12)=0,"No row in force on the as-of date",IF(ROUND(B24,4)=1,"Totals 100 percent","Check, this does not total 100 percent")))</f>
        <v/>
      </c>
    </row>
    <row r="26" ht="32" customHeight="1">
      <c r="A26" s="4" t="inlineStr">
        <is>
          <t>Records must reasonably reflect the total activity the employee is compensated for, not exceeding 100 percent of compensated activities, and must support the distribution of that salary among the specific awards and cost objectives worked on. A salary line that cannot be tied to an approved allocation is a line an auditor will pull.</t>
        </is>
      </c>
    </row>
    <row r="27" ht="32" customHeight="1">
      <c r="A27" s="4" t="inlineStr">
        <is>
          <t>Budget estimates made before the work happens do not qualify on their own as support for a charge. They may be used for interim accounting, provided the interim charges get a periodic after-the-fact review with all necessary adjustments made.</t>
        </is>
      </c>
    </row>
    <row r="29">
      <c r="A29" s="5" t="inlineStr">
        <is>
          <t>Source: https://www.grantcue.com/blog/budget-vs-actual-grant-tracker-template | GrantCue</t>
        </is>
      </c>
    </row>
  </sheetData>
  <mergeCells count="2">
    <mergeCell ref="A27:G27"/>
    <mergeCell ref="A26:G26"/>
  </mergeCells>
  <conditionalFormatting sqref="C20:C24">
    <cfRule type="expression" priority="1" dxfId="0" stopIfTrue="0">
      <formula>LEFT($C20,5)="Check"</formula>
    </cfRule>
    <cfRule type="expression" priority="2" dxfId="1" stopIfTrue="0">
      <formula>$C20="Totals 100 percent"</formula>
    </cfRule>
  </conditionalFormatting>
  <dataValidations count="2">
    <dataValidation sqref="C5:C16" showDropDown="0" showInputMessage="0" showErrorMessage="1" allowBlank="1" errorTitle="Percent of effort" error="Enter a percentage between 0 and 100." type="decimal" errorStyle="stop" operator="between">
      <formula1>0</formula1>
      <formula2>1</formula2>
    </dataValidation>
    <dataValidation sqref="D5:E16" showDropDown="0" showInputMessage="0" showErrorMessage="1" allowBlank="1" errorTitle="Date" error="Enter a date, for example 2027-01-01." type="date" errorStyle="stop" operator="greaterThanOrEqual">
      <formula1>36526</formula1>
    </dataValidation>
  </dataValidations>
  <pageMargins left="0.5" right="0.5" top="0.6" bottom="0.7" header="0.3" footer="0.3"/>
  <pageSetup orientation="landscape" paperSize="1" fitToHeight="0" fitToWidth="1"/>
  <headerFooter>
    <oddHeader/>
    <oddFooter>&amp;L&amp;8 Source: https://www.grantcue.com/blog/budget-vs-actual-grant-tracker-template | GrantCue&amp;R&amp;8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19"/>
  <sheetViews>
    <sheetView workbookViewId="0">
      <pane ySplit="4" topLeftCell="A5" activePane="bottomLeft" state="frozen"/>
      <selection pane="bottomLeft" activeCell="A1" sqref="A1"/>
    </sheetView>
  </sheetViews>
  <sheetFormatPr baseColWidth="8" defaultRowHeight="15"/>
  <cols>
    <col width="44" customWidth="1" min="1" max="1"/>
    <col width="34" customWidth="1" min="2" max="2"/>
    <col width="13" customWidth="1" min="3" max="3"/>
    <col width="13" customWidth="1" min="4" max="4"/>
    <col width="13" customWidth="1" min="5" max="5"/>
    <col width="15" customWidth="1" min="6" max="6"/>
    <col width="15" customWidth="1" min="7" max="7"/>
    <col width="15" customWidth="1" min="8" max="8"/>
    <col width="12" customWidth="1" min="9" max="9"/>
    <col width="13" customWidth="1" min="10" max="10"/>
    <col width="14" customWidth="1" min="11" max="11"/>
    <col width="11" customWidth="1" min="12" max="12"/>
    <col width="15" customWidth="1" min="13" max="13"/>
    <col width="12" customWidth="1" min="14" max="14"/>
  </cols>
  <sheetData>
    <row r="1">
      <c r="A1" s="1" t="inlineStr">
        <is>
          <t>Portfolio Summary</t>
        </is>
      </c>
    </row>
    <row r="2">
      <c r="A2" s="38" t="inlineStr">
        <is>
          <t>Illustrative figures, not data from a real organization. Row 5 reads the Award Tracker tab live. The rows under it hold each further award, typed in from that award's own copy of this file, and every calculated column is a formula.</t>
        </is>
      </c>
    </row>
    <row r="4">
      <c r="A4" s="13" t="inlineStr">
        <is>
          <t>Award</t>
        </is>
      </c>
      <c r="B4" s="13" t="inlineStr">
        <is>
          <t>Funder</t>
        </is>
      </c>
      <c r="C4" s="13" t="inlineStr">
        <is>
          <t>Period start</t>
        </is>
      </c>
      <c r="D4" s="13" t="inlineStr">
        <is>
          <t>Period end</t>
        </is>
      </c>
      <c r="E4" s="13" t="inlineStr">
        <is>
          <t>As-of date</t>
        </is>
      </c>
      <c r="F4" s="13" t="inlineStr">
        <is>
          <t>Approved total</t>
        </is>
      </c>
      <c r="G4" s="13" t="inlineStr">
        <is>
          <t>Actual to date</t>
        </is>
      </c>
      <c r="H4" s="13" t="inlineStr">
        <is>
          <t>Remaining</t>
        </is>
      </c>
      <c r="I4" s="13" t="inlineStr">
        <is>
          <t>Percent used</t>
        </is>
      </c>
      <c r="J4" s="13" t="inlineStr">
        <is>
          <t>Period elapsed</t>
        </is>
      </c>
      <c r="K4" s="13" t="inlineStr">
        <is>
          <t>Pace</t>
        </is>
      </c>
      <c r="L4" s="13" t="inlineStr">
        <is>
          <t>Flags open</t>
        </is>
      </c>
      <c r="M4" s="13" t="inlineStr">
        <is>
          <t>Next report due</t>
        </is>
      </c>
      <c r="N4" s="13" t="inlineStr">
        <is>
          <t>Status</t>
        </is>
      </c>
    </row>
    <row r="5">
      <c r="A5" s="14" t="inlineStr">
        <is>
          <t>Community Health Screening (linked to the Award Tracker tab)</t>
        </is>
      </c>
      <c r="B5" s="19">
        <f>'Award Tracker'!B6</f>
        <v/>
      </c>
      <c r="C5" s="30">
        <f>IF('Award Tracker'!B10="","",'Award Tracker'!B10)</f>
        <v/>
      </c>
      <c r="D5" s="30">
        <f>IF('Award Tracker'!B11="","",'Award Tracker'!B11)</f>
        <v/>
      </c>
      <c r="E5" s="30">
        <f>IF('Award Tracker'!B12="","",'Award Tracker'!B12)</f>
        <v/>
      </c>
      <c r="F5" s="40">
        <f>'Award Tracker'!B30</f>
        <v/>
      </c>
      <c r="G5" s="40">
        <f>'Award Tracker'!C30</f>
        <v/>
      </c>
      <c r="H5" s="40">
        <f>IF(F5="","",F5-G5)</f>
        <v/>
      </c>
      <c r="I5" s="17">
        <f>IF(OR(F5="",F5=0),"",G5/F5)</f>
        <v/>
      </c>
      <c r="J5" s="17">
        <f>IF(OR(C5="",D5="",E5=""),"",MEDIAN(0,(E5-C5)/(D5-C5),1))</f>
        <v/>
      </c>
      <c r="K5" s="18">
        <f>IF(OR(I5="",J5=""),"",IF(I5-J5&gt;0.1,"Ahead of pace",IF(J5-I5&gt;0.1,"Behind pace","On pace")))</f>
        <v/>
      </c>
      <c r="L5" s="31">
        <f>COUNTIF('Award Tracker'!H20:H29,"Review")</f>
        <v/>
      </c>
      <c r="M5" s="30">
        <f>IF('Award Tracker'!B12="","",EOMONTH('Award Tracker'!B12,0)+30)</f>
        <v/>
      </c>
      <c r="N5" s="18">
        <f>IF(F5="","",IF(AND(D5&lt;&gt;"",D5&lt;TODAY()),"Closed",IF(OR(I5="",J5=""),"",IF(ABS(I5-J5)&lt;=0.1,"On pace",IF(ABS(I5-J5)&gt;0.2,"At risk","Watch")))))</f>
        <v/>
      </c>
    </row>
    <row r="6">
      <c r="A6" s="14" t="inlineStr">
        <is>
          <t>Youth Workforce Readiness</t>
        </is>
      </c>
      <c r="B6" s="19" t="inlineStr">
        <is>
          <t>Example County Workforce Board</t>
        </is>
      </c>
      <c r="C6" s="32" t="n">
        <v>46296</v>
      </c>
      <c r="D6" s="32" t="n">
        <v>46660</v>
      </c>
      <c r="E6" s="32" t="n">
        <v>46568</v>
      </c>
      <c r="F6" s="39" t="n">
        <v>95000</v>
      </c>
      <c r="G6" s="39" t="n">
        <v>55000</v>
      </c>
      <c r="H6" s="40">
        <f>IF(F6="","",F6-G6)</f>
        <v/>
      </c>
      <c r="I6" s="17">
        <f>IF(OR(F6="",F6=0),"",G6/F6)</f>
        <v/>
      </c>
      <c r="J6" s="17">
        <f>IF(OR(C6="",D6="",E6=""),"",MEDIAN(0,(E6-C6)/(D6-C6),1))</f>
        <v/>
      </c>
      <c r="K6" s="18">
        <f>IF(OR(I6="",J6=""),"",IF(I6-J6&gt;0.1,"Ahead of pace",IF(J6-I6&gt;0.1,"Behind pace","On pace")))</f>
        <v/>
      </c>
      <c r="L6" s="33" t="n">
        <v>1</v>
      </c>
      <c r="M6" s="32" t="n">
        <v>46598</v>
      </c>
      <c r="N6" s="18">
        <f>IF(F6="","",IF(AND(D6&lt;&gt;"",D6&lt;TODAY()),"Closed",IF(OR(I6="",J6=""),"",IF(ABS(I6-J6)&lt;=0.1,"On pace",IF(ABS(I6-J6)&gt;0.2,"At risk","Watch")))))</f>
        <v/>
      </c>
    </row>
    <row r="7">
      <c r="A7" s="14" t="inlineStr">
        <is>
          <t>Food Access Partnership</t>
        </is>
      </c>
      <c r="B7" s="19" t="inlineStr">
        <is>
          <t>Example Regional Community Foundation</t>
        </is>
      </c>
      <c r="C7" s="32" t="n">
        <v>46447</v>
      </c>
      <c r="D7" s="32" t="n">
        <v>46812</v>
      </c>
      <c r="E7" s="32" t="n">
        <v>46568</v>
      </c>
      <c r="F7" s="39" t="n">
        <v>45000</v>
      </c>
      <c r="G7" s="39" t="n">
        <v>4200</v>
      </c>
      <c r="H7" s="40">
        <f>IF(F7="","",F7-G7)</f>
        <v/>
      </c>
      <c r="I7" s="17">
        <f>IF(OR(F7="",F7=0),"",G7/F7)</f>
        <v/>
      </c>
      <c r="J7" s="17">
        <f>IF(OR(C7="",D7="",E7=""),"",MEDIAN(0,(E7-C7)/(D7-C7),1))</f>
        <v/>
      </c>
      <c r="K7" s="18">
        <f>IF(OR(I7="",J7=""),"",IF(I7-J7&gt;0.1,"Ahead of pace",IF(J7-I7&gt;0.1,"Behind pace","On pace")))</f>
        <v/>
      </c>
      <c r="L7" s="33" t="n">
        <v>3</v>
      </c>
      <c r="M7" s="32" t="n">
        <v>46842</v>
      </c>
      <c r="N7" s="18">
        <f>IF(F7="","",IF(AND(D7&lt;&gt;"",D7&lt;TODAY()),"Closed",IF(OR(I7="",J7=""),"",IF(ABS(I7-J7)&lt;=0.1,"On pace",IF(ABS(I7-J7)&gt;0.2,"At risk","Watch")))))</f>
        <v/>
      </c>
    </row>
    <row r="8">
      <c r="A8" s="14" t="inlineStr">
        <is>
          <t>Family Literacy Initiative</t>
        </is>
      </c>
      <c r="B8" s="19" t="inlineStr">
        <is>
          <t>Example City Department of Education</t>
        </is>
      </c>
      <c r="C8" s="32" t="n">
        <v>46204</v>
      </c>
      <c r="D8" s="32" t="n">
        <v>46568</v>
      </c>
      <c r="E8" s="32" t="n">
        <v>46568</v>
      </c>
      <c r="F8" s="39" t="n">
        <v>128000</v>
      </c>
      <c r="G8" s="39" t="n">
        <v>126400</v>
      </c>
      <c r="H8" s="40">
        <f>IF(F8="","",F8-G8)</f>
        <v/>
      </c>
      <c r="I8" s="17">
        <f>IF(OR(F8="",F8=0),"",G8/F8)</f>
        <v/>
      </c>
      <c r="J8" s="17">
        <f>IF(OR(C8="",D8="",E8=""),"",MEDIAN(0,(E8-C8)/(D8-C8),1))</f>
        <v/>
      </c>
      <c r="K8" s="18">
        <f>IF(OR(I8="",J8=""),"",IF(I8-J8&gt;0.1,"Ahead of pace",IF(J8-I8&gt;0.1,"Behind pace","On pace")))</f>
        <v/>
      </c>
      <c r="L8" s="33" t="n">
        <v>0</v>
      </c>
      <c r="M8" s="32" t="n">
        <v>46598</v>
      </c>
      <c r="N8" s="18">
        <f>IF(F8="","",IF(AND(D8&lt;&gt;"",D8&lt;TODAY()),"Closed",IF(OR(I8="",J8=""),"",IF(ABS(I8-J8)&lt;=0.1,"On pace",IF(ABS(I8-J8)&gt;0.2,"At risk","Watch")))))</f>
        <v/>
      </c>
    </row>
    <row r="9">
      <c r="A9" s="21" t="inlineStr">
        <is>
          <t>PORTFOLIO TOTAL</t>
        </is>
      </c>
      <c r="B9" s="24" t="n"/>
      <c r="C9" s="24" t="n"/>
      <c r="D9" s="24" t="n"/>
      <c r="E9" s="24" t="n"/>
      <c r="F9" s="41">
        <f>SUM(F5:F8)</f>
        <v/>
      </c>
      <c r="G9" s="41">
        <f>SUM(G5:G8)</f>
        <v/>
      </c>
      <c r="H9" s="41">
        <f>SUM(H5:H8)</f>
        <v/>
      </c>
      <c r="I9" s="23">
        <f>IF(F9=0,"",G9/F9)</f>
        <v/>
      </c>
      <c r="J9" s="24" t="n"/>
      <c r="K9" s="24" t="n"/>
      <c r="L9" s="34">
        <f>SUM(L5:L8)</f>
        <v/>
      </c>
      <c r="M9" s="24" t="n"/>
      <c r="N9" s="24" t="n"/>
    </row>
    <row r="11">
      <c r="A11" s="7" t="inlineStr">
        <is>
          <t>Awards with an open flag</t>
        </is>
      </c>
      <c r="B11" s="25">
        <f>COUNTIF(L5:L8,"&gt;0")</f>
        <v/>
      </c>
    </row>
    <row r="12">
      <c r="A12" s="7" t="inlineStr">
        <is>
          <t>Awards not on pace</t>
        </is>
      </c>
      <c r="B12" s="25">
        <f>COUNTIF(K5:K8,"Ahead of pace")+COUNTIF(K5:K8,"Behind pace")</f>
        <v/>
      </c>
    </row>
    <row r="13">
      <c r="A13" s="7" t="inlineStr">
        <is>
          <t>Nearest report deadline in the portfolio</t>
        </is>
      </c>
      <c r="B13" s="35">
        <f>IF(COUNT(M5:M8)=0,"",MIN(M5:M8))</f>
        <v/>
      </c>
    </row>
    <row r="14">
      <c r="A14" s="7" t="inlineStr">
        <is>
          <t>Total remaining across the portfolio</t>
        </is>
      </c>
      <c r="B14" s="43">
        <f>H9</f>
        <v/>
      </c>
    </row>
    <row r="15">
      <c r="A15" s="11" t="inlineStr">
        <is>
          <t>Next report due on row 5 is the end of the as-of month plus 30 calendar days, the limit 2 CFR 200.329(c)(1) sets for a quarterly or semiannual performance report. Use the date in your award terms where it differs.</t>
        </is>
      </c>
    </row>
    <row r="16">
      <c r="A16" s="11" t="inlineStr">
        <is>
          <t>Sort by the nearest date, not by award size. Grant periods start and end at all different times, and the award closest to a deadline is the one that needs attention first.</t>
        </is>
      </c>
    </row>
    <row r="17">
      <c r="A17" s="11" t="inlineStr">
        <is>
          <t>To add an award, copy this whole file for it and load that award there, then type its period dates, approved total, actual to date, open flags and next report date into a new row here. The shaded columns recalculate on their own.</t>
        </is>
      </c>
    </row>
    <row r="18">
      <c r="A18" s="11" t="inlineStr">
        <is>
          <t>Status reads On pace within 10 points of the elapsed share, Watch from 10 to 20 points, At risk beyond 20, and Closed once the period has ended.</t>
        </is>
      </c>
    </row>
    <row r="19">
      <c r="A19" s="5" t="inlineStr">
        <is>
          <t>Source: https://www.grantcue.com/blog/budget-vs-actual-grant-tracker-template | GrantCue</t>
        </is>
      </c>
    </row>
  </sheetData>
  <conditionalFormatting sqref="N5:N8">
    <cfRule type="expression" priority="1" dxfId="0" stopIfTrue="0">
      <formula>$N5="At risk"</formula>
    </cfRule>
    <cfRule type="expression" priority="2" dxfId="2" stopIfTrue="0">
      <formula>$N5="Watch"</formula>
    </cfRule>
    <cfRule type="expression" priority="3" dxfId="1" stopIfTrue="0">
      <formula>$N5="On pace"</formula>
    </cfRule>
  </conditionalFormatting>
  <dataValidations count="3">
    <dataValidation sqref="C6:E8 M6:M8" showDropDown="0" showInputMessage="0" showErrorMessage="1" allowBlank="1" errorTitle="Date" error="Enter a date." type="date" errorStyle="stop" operator="greaterThanOrEqual">
      <formula1>36526</formula1>
    </dataValidation>
    <dataValidation sqref="F6:G8" showDropDown="0" showInputMessage="0" showErrorMessage="1" allowBlank="1" errorTitle="Amount" error="Enter an amount as a number with no $ sign." type="decimal" errorStyle="stop" operator="greaterThanOrEqual">
      <formula1>0</formula1>
    </dataValidation>
    <dataValidation sqref="L6:L8" showDropDown="0" showInputMessage="0" showErrorMessage="1" allowBlank="1" errorTitle="Flags open" error="Enter the number of open flags." type="whole" errorStyle="stop" operator="greaterThanOrEqual">
      <formula1>0</formula1>
    </dataValidation>
  </dataValidations>
  <pageMargins left="0.5" right="0.5" top="0.6" bottom="0.7" header="0.3" footer="0.3"/>
  <pageSetup orientation="landscape" paperSize="1" fitToHeight="0" fitToWidth="1"/>
  <headerFooter>
    <oddHeader/>
    <oddFooter>&amp;L&amp;8 Source: https://www.grantcue.com/blog/budget-vs-actual-grant-tracker-template | GrantCue&amp;R&amp;8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8"/>
  <sheetViews>
    <sheetView workbookViewId="0">
      <pane ySplit="4" topLeftCell="A5" activePane="bottomLeft" state="frozen"/>
      <selection pane="bottomLeft" activeCell="A1" sqref="A1"/>
    </sheetView>
  </sheetViews>
  <sheetFormatPr baseColWidth="8" defaultRowHeight="15"/>
  <cols>
    <col width="46" customWidth="1" min="1" max="1"/>
    <col width="50" customWidth="1" min="2" max="2"/>
    <col width="60" customWidth="1" min="3" max="3"/>
    <col width="24" customWidth="1" min="4" max="4"/>
    <col width="16" customWidth="1" min="5" max="5"/>
    <col width="14" customWidth="1" min="6" max="6"/>
  </cols>
  <sheetData>
    <row r="1">
      <c r="A1" s="1" t="inlineStr">
        <is>
          <t>Reconciliation Calendar</t>
        </is>
      </c>
    </row>
    <row r="2">
      <c r="A2" s="2" t="inlineStr">
        <is>
          <t>Dates calculated from the period of performance and the as-of date on the Award Tracker tab. Change those cells and every date here moves with them. The monthly and quarterly dates count from the end of the month the as-of date falls in.</t>
        </is>
      </c>
    </row>
    <row r="3">
      <c r="A3" s="38" t="inlineStr">
        <is>
          <t>Illustrative figures, not data from a real organization.</t>
        </is>
      </c>
    </row>
    <row r="4">
      <c r="A4" s="13" t="inlineStr">
        <is>
          <t>Moment</t>
        </is>
      </c>
      <c r="B4" s="13" t="inlineStr">
        <is>
          <t>What you do</t>
        </is>
      </c>
      <c r="C4" s="13" t="inlineStr">
        <is>
          <t>Why it matters</t>
        </is>
      </c>
      <c r="D4" s="13" t="inlineStr">
        <is>
          <t>Rule</t>
        </is>
      </c>
      <c r="E4" s="13" t="inlineStr">
        <is>
          <t>Date for this award</t>
        </is>
      </c>
      <c r="F4" s="13" t="inlineStr">
        <is>
          <t>Days from today</t>
        </is>
      </c>
    </row>
    <row r="5">
      <c r="A5" s="14" t="inlineStr">
        <is>
          <t>Monthly close</t>
        </is>
      </c>
      <c r="B5" s="19" t="inlineStr">
        <is>
          <t>Import the ledger, run the variance columns, clear every flag</t>
        </is>
      </c>
      <c r="C5" s="19" t="inlineStr">
        <is>
          <t>Interim salary charges based on budget estimates need an after-the-fact review with all necessary adjustments made</t>
        </is>
      </c>
      <c r="D5" s="36" t="inlineStr">
        <is>
          <t>2 CFR 200.430(g)(1)(vii)(C)</t>
        </is>
      </c>
      <c r="E5" s="30">
        <f>IF('Award Tracker'!B12="","",EOMONTH('Award Tracker'!B12,0)+10)</f>
        <v/>
      </c>
      <c r="F5" s="31">
        <f>IF(E5="","",E5-TODAY())</f>
        <v/>
      </c>
    </row>
    <row r="6">
      <c r="A6" s="14" t="inlineStr">
        <is>
          <t>Before each financial report</t>
        </is>
      </c>
      <c r="B6" s="19" t="inlineStr">
        <is>
          <t>Tie the tracker to the ledger total, then certify</t>
        </is>
      </c>
      <c r="C6" s="19" t="inlineStr">
        <is>
          <t>The report carries a certification that it is true, complete and accurate, signed by an official who can legally bind the recipient</t>
        </is>
      </c>
      <c r="D6" s="36" t="inlineStr">
        <is>
          <t>2 CFR 200.415(a)</t>
        </is>
      </c>
      <c r="E6" s="30">
        <f>IF('Award Tracker'!B12="","",EOMONTH('Award Tracker'!B12,0)+25)</f>
        <v/>
      </c>
      <c r="F6" s="31">
        <f>IF(E6="","",E6-TODAY())</f>
        <v/>
      </c>
    </row>
    <row r="7">
      <c r="A7" s="14" t="inlineStr">
        <is>
          <t>30 calendar days after a quarterly or semiannual reporting period</t>
        </is>
      </c>
      <c r="B7" s="19" t="inlineStr">
        <is>
          <t>File the performance report</t>
        </is>
      </c>
      <c r="C7" s="19" t="inlineStr">
        <is>
          <t>Reporting interval limit</t>
        </is>
      </c>
      <c r="D7" s="36" t="inlineStr">
        <is>
          <t>2 CFR 200.329(c)(1)</t>
        </is>
      </c>
      <c r="E7" s="30">
        <f>IF('Award Tracker'!B12="","",EOMONTH('Award Tracker'!B12,0)+30)</f>
        <v/>
      </c>
      <c r="F7" s="31">
        <f>IF(E7="","",E7-TODAY())</f>
        <v/>
      </c>
    </row>
    <row r="8">
      <c r="A8" s="14" t="inlineStr">
        <is>
          <t>90 calendar days after an annual reporting period</t>
        </is>
      </c>
      <c r="B8" s="19" t="inlineStr">
        <is>
          <t>File the annual report</t>
        </is>
      </c>
      <c r="C8" s="19" t="inlineStr">
        <is>
          <t>Same reporting interval limit</t>
        </is>
      </c>
      <c r="D8" s="36" t="inlineStr">
        <is>
          <t>2 CFR 200.329(c)(1)</t>
        </is>
      </c>
      <c r="E8" s="30">
        <f>IF('Award Tracker'!B11="","",'Award Tracker'!B11+90)</f>
        <v/>
      </c>
      <c r="F8" s="31">
        <f>IF(E8="","",E8-TODAY())</f>
        <v/>
      </c>
    </row>
    <row r="9">
      <c r="A9" s="14" t="inlineStr">
        <is>
          <t>120 calendar days after the period of performance</t>
        </is>
      </c>
      <c r="B9" s="19" t="inlineStr">
        <is>
          <t>Liquidate all financial obligations and file the final financial report as a recipient</t>
        </is>
      </c>
      <c r="C9" s="19" t="inlineStr">
        <is>
          <t>Closeout deadline</t>
        </is>
      </c>
      <c r="D9" s="36" t="inlineStr">
        <is>
          <t>2 CFR 200.344(b) and (c)</t>
        </is>
      </c>
      <c r="E9" s="30">
        <f>IF('Award Tracker'!B11="","",'Award Tracker'!B11+120)</f>
        <v/>
      </c>
      <c r="F9" s="31">
        <f>IF(E9="","",E9-TODAY())</f>
        <v/>
      </c>
    </row>
    <row r="10">
      <c r="A10" s="14" t="inlineStr">
        <is>
          <t>90 calendar days after the period of performance</t>
        </is>
      </c>
      <c r="B10" s="19" t="inlineStr">
        <is>
          <t>File the final reports with the pass-through entity as a subrecipient</t>
        </is>
      </c>
      <c r="C10" s="19" t="inlineStr">
        <is>
          <t>Closeout deadline for a subrecipient</t>
        </is>
      </c>
      <c r="D10" s="36" t="inlineStr">
        <is>
          <t>2 CFR 200.344(b) and (c)</t>
        </is>
      </c>
      <c r="E10" s="30">
        <f>IF('Award Tracker'!B11="","",'Award Tracker'!B11+90)</f>
        <v/>
      </c>
      <c r="F10" s="31">
        <f>IF(E10="","",E10-TODAY())</f>
        <v/>
      </c>
    </row>
    <row r="12">
      <c r="A12" s="7" t="inlineStr">
        <is>
          <t>Next date on this calendar</t>
        </is>
      </c>
      <c r="E12" s="37">
        <f>IFERROR(SMALL(E5:E10,COUNTIF(E5:E10,"&lt;"&amp;TODAY())+1),"All dates on this calendar have passed")</f>
        <v/>
      </c>
    </row>
    <row r="14" ht="32" customHeight="1">
      <c r="A14" s="4" t="inlineStr">
        <is>
          <t>Cash timing pushes the same cadence. Under reimbursement a federal agency or pass-through entity must make payment within 30 calendar days after receiving the payment request, unless it reasonably believes the request to be improper, so a clean monthly tracker keeps payment requests accurate.</t>
        </is>
      </c>
    </row>
    <row r="15">
      <c r="A15" s="11" t="inlineStr">
        <is>
          <t>Advance payment is the default for recipients that maintain the required written procedures and financial management systems. Mark which method this award uses in the identity block, because cash planning follows from that field.</t>
        </is>
      </c>
    </row>
    <row r="16">
      <c r="A16" s="11" t="inlineStr">
        <is>
          <t>Put two dates on the calendar for each award: the monthly reconciliation date, and an internal date a few weeks ahead of each financial report deadline. Clear every flag before the report date.</t>
        </is>
      </c>
    </row>
    <row r="18">
      <c r="A18" s="5" t="inlineStr">
        <is>
          <t>Source: https://www.grantcue.com/blog/budget-vs-actual-grant-tracker-template | GrantCue</t>
        </is>
      </c>
    </row>
  </sheetData>
  <mergeCells count="1">
    <mergeCell ref="A14:F14"/>
  </mergeCells>
  <pageMargins left="0.5" right="0.5" top="0.6" bottom="0.7" header="0.3" footer="0.3"/>
  <pageSetup orientation="landscape" paperSize="1" fitToHeight="0" fitToWidth="1"/>
  <headerFooter>
    <oddHeader/>
    <oddFooter>&amp;L&amp;8 Source: https://www.grantcue.com/blog/budget-vs-actual-grant-tracker-template | GrantCue&amp;R&amp;8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dc:creator>
  <dc:title xmlns:dc="http://purl.org/dc/elements/1.1/">Budget vs Actual Grant Tracker</dc:title>
  <dcterms:created xmlns:dcterms="http://purl.org/dc/terms/" xmlns:xsi="http://www.w3.org/2001/XMLSchema-instance" xsi:type="dcterms:W3CDTF">2026-09-22T12:00:00Z</dcterms:created>
  <dcterms:modified xmlns:dcterms="http://purl.org/dc/terms/" xmlns:xsi="http://www.w3.org/2001/XMLSchema-instance" xsi:type="dcterms:W3CDTF">2026-09-23T00:14:57Z</dcterms:modified>
  <cp:lastModifiedBy>GrantCue</cp:lastModifiedBy>
</cp:coreProperties>
</file>